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 на 2025-2027\Формирование бюджета\Проект бюджета на 2025-2026 годы\Документы к проекту решения о бюджете\"/>
    </mc:Choice>
  </mc:AlternateContent>
  <bookViews>
    <workbookView xWindow="0" yWindow="60" windowWidth="23040" windowHeight="8988"/>
  </bookViews>
  <sheets>
    <sheet name="ожидаемое на 2024" sheetId="1" r:id="rId1"/>
  </sheets>
  <definedNames>
    <definedName name="_xlnm._FilterDatabase" localSheetId="0" hidden="1">'ожидаемое на 2024'!$A$11:$L$107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'ожидаемое на 2024'!$11:$11</definedName>
    <definedName name="_xlnm.Print_Area" localSheetId="0">'ожидаемое на 2024'!$A$1:$L$106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L90" i="1"/>
  <c r="L91" i="1"/>
  <c r="L92" i="1"/>
  <c r="I94" i="1"/>
  <c r="I78" i="1"/>
  <c r="L49" i="1" l="1"/>
  <c r="J67" i="1" l="1"/>
  <c r="L63" i="1" l="1"/>
  <c r="L54" i="1"/>
  <c r="L53" i="1"/>
  <c r="K98" i="1"/>
  <c r="K97" i="1"/>
  <c r="K96" i="1"/>
  <c r="K94" i="1"/>
  <c r="K92" i="1"/>
  <c r="K91" i="1"/>
  <c r="K89" i="1"/>
  <c r="K88" i="1"/>
  <c r="K87" i="1"/>
  <c r="K86" i="1"/>
  <c r="K84" i="1"/>
  <c r="K82" i="1"/>
  <c r="K81" i="1"/>
  <c r="K80" i="1"/>
  <c r="K79" i="1"/>
  <c r="K78" i="1"/>
  <c r="K77" i="1"/>
  <c r="K75" i="1"/>
  <c r="K71" i="1"/>
  <c r="K70" i="1"/>
  <c r="K69" i="1"/>
  <c r="K68" i="1"/>
  <c r="K66" i="1"/>
  <c r="K65" i="1"/>
  <c r="K64" i="1"/>
  <c r="K63" i="1"/>
  <c r="K62" i="1"/>
  <c r="K60" i="1"/>
  <c r="K59" i="1"/>
  <c r="K55" i="1"/>
  <c r="K54" i="1"/>
  <c r="K53" i="1"/>
  <c r="K52" i="1"/>
  <c r="K51" i="1"/>
  <c r="K50" i="1"/>
  <c r="K49" i="1"/>
  <c r="K48" i="1"/>
  <c r="I98" i="1" l="1"/>
  <c r="L98" i="1" s="1"/>
  <c r="I97" i="1"/>
  <c r="L97" i="1" s="1"/>
  <c r="I96" i="1"/>
  <c r="L96" i="1" s="1"/>
  <c r="L94" i="1"/>
  <c r="I92" i="1"/>
  <c r="I91" i="1"/>
  <c r="I88" i="1"/>
  <c r="L88" i="1" s="1"/>
  <c r="I87" i="1"/>
  <c r="L87" i="1" s="1"/>
  <c r="I86" i="1"/>
  <c r="L86" i="1" s="1"/>
  <c r="I84" i="1"/>
  <c r="L84" i="1" s="1"/>
  <c r="I82" i="1"/>
  <c r="L82" i="1" s="1"/>
  <c r="I81" i="1"/>
  <c r="L81" i="1" s="1"/>
  <c r="I80" i="1"/>
  <c r="L80" i="1" s="1"/>
  <c r="I79" i="1"/>
  <c r="L79" i="1" s="1"/>
  <c r="L78" i="1"/>
  <c r="I77" i="1"/>
  <c r="L77" i="1" s="1"/>
  <c r="I75" i="1"/>
  <c r="I71" i="1"/>
  <c r="L71" i="1" s="1"/>
  <c r="I70" i="1"/>
  <c r="L70" i="1" s="1"/>
  <c r="I69" i="1"/>
  <c r="L69" i="1" s="1"/>
  <c r="I68" i="1"/>
  <c r="L68" i="1" s="1"/>
  <c r="I66" i="1"/>
  <c r="L66" i="1" s="1"/>
  <c r="I65" i="1"/>
  <c r="L65" i="1" s="1"/>
  <c r="I64" i="1"/>
  <c r="L64" i="1" s="1"/>
  <c r="I62" i="1"/>
  <c r="L62" i="1" s="1"/>
  <c r="I60" i="1"/>
  <c r="L60" i="1" s="1"/>
  <c r="I59" i="1"/>
  <c r="L59" i="1" s="1"/>
  <c r="I55" i="1"/>
  <c r="L55" i="1" s="1"/>
  <c r="I52" i="1"/>
  <c r="L52" i="1" s="1"/>
  <c r="I50" i="1"/>
  <c r="L50" i="1" s="1"/>
  <c r="I51" i="1"/>
  <c r="L51" i="1" s="1"/>
  <c r="I49" i="1"/>
  <c r="I48" i="1"/>
  <c r="L48" i="1" s="1"/>
  <c r="G97" i="1" l="1"/>
  <c r="J39" i="1" l="1"/>
  <c r="L43" i="1" l="1"/>
  <c r="L36" i="1"/>
  <c r="K36" i="1"/>
  <c r="G35" i="1" l="1"/>
  <c r="H28" i="1" l="1"/>
  <c r="K44" i="1" l="1"/>
  <c r="L44" i="1"/>
  <c r="L42" i="1"/>
  <c r="L41" i="1"/>
  <c r="L40" i="1"/>
  <c r="L38" i="1"/>
  <c r="L37" i="1"/>
  <c r="K34" i="1"/>
  <c r="L26" i="1"/>
  <c r="L27" i="1"/>
  <c r="L28" i="1"/>
  <c r="L29" i="1"/>
  <c r="L30" i="1"/>
  <c r="L31" i="1"/>
  <c r="L32" i="1"/>
  <c r="L33" i="1"/>
  <c r="L34" i="1"/>
  <c r="L25" i="1"/>
  <c r="L15" i="1"/>
  <c r="L16" i="1"/>
  <c r="L17" i="1"/>
  <c r="L18" i="1"/>
  <c r="L19" i="1"/>
  <c r="L20" i="1"/>
  <c r="L21" i="1"/>
  <c r="L14" i="1"/>
  <c r="K42" i="1"/>
  <c r="K41" i="1"/>
  <c r="K40" i="1"/>
  <c r="K38" i="1"/>
  <c r="K37" i="1"/>
  <c r="K27" i="1"/>
  <c r="K28" i="1"/>
  <c r="K29" i="1"/>
  <c r="K30" i="1"/>
  <c r="K31" i="1"/>
  <c r="K32" i="1"/>
  <c r="K33" i="1"/>
  <c r="K15" i="1"/>
  <c r="K16" i="1"/>
  <c r="K17" i="1"/>
  <c r="K18" i="1"/>
  <c r="K19" i="1"/>
  <c r="K20" i="1"/>
  <c r="K21" i="1"/>
  <c r="K14" i="1"/>
  <c r="L39" i="1"/>
  <c r="K39" i="1" l="1"/>
  <c r="E35" i="1"/>
  <c r="K26" i="1"/>
  <c r="K25" i="1"/>
  <c r="L83" i="1" l="1"/>
  <c r="K83" i="1"/>
  <c r="J83" i="1"/>
  <c r="I83" i="1"/>
  <c r="L85" i="1"/>
  <c r="K85" i="1"/>
  <c r="J85" i="1"/>
  <c r="I85" i="1"/>
  <c r="K90" i="1"/>
  <c r="J90" i="1"/>
  <c r="I90" i="1"/>
  <c r="L93" i="1"/>
  <c r="K93" i="1"/>
  <c r="J93" i="1"/>
  <c r="I93" i="1"/>
  <c r="L95" i="1"/>
  <c r="K95" i="1"/>
  <c r="J95" i="1"/>
  <c r="I95" i="1"/>
  <c r="D95" i="1"/>
  <c r="E95" i="1"/>
  <c r="D93" i="1"/>
  <c r="E93" i="1"/>
  <c r="D90" i="1"/>
  <c r="E90" i="1"/>
  <c r="D85" i="1"/>
  <c r="E85" i="1"/>
  <c r="D83" i="1"/>
  <c r="E83" i="1"/>
  <c r="L72" i="1"/>
  <c r="K72" i="1"/>
  <c r="J72" i="1"/>
  <c r="I72" i="1"/>
  <c r="L76" i="1"/>
  <c r="K76" i="1"/>
  <c r="J76" i="1"/>
  <c r="I76" i="1"/>
  <c r="E76" i="1"/>
  <c r="D76" i="1"/>
  <c r="E72" i="1"/>
  <c r="D72" i="1"/>
  <c r="L67" i="1"/>
  <c r="K67" i="1"/>
  <c r="I67" i="1"/>
  <c r="E67" i="1"/>
  <c r="D67" i="1"/>
  <c r="L61" i="1"/>
  <c r="K61" i="1"/>
  <c r="J61" i="1"/>
  <c r="I61" i="1"/>
  <c r="E61" i="1"/>
  <c r="D61" i="1"/>
  <c r="L58" i="1"/>
  <c r="K58" i="1"/>
  <c r="J58" i="1"/>
  <c r="I58" i="1"/>
  <c r="E58" i="1"/>
  <c r="D58" i="1"/>
  <c r="L47" i="1"/>
  <c r="K47" i="1"/>
  <c r="J47" i="1"/>
  <c r="I47" i="1"/>
  <c r="E47" i="1"/>
  <c r="D47" i="1"/>
  <c r="L35" i="1"/>
  <c r="K35" i="1"/>
  <c r="J35" i="1"/>
  <c r="I35" i="1"/>
  <c r="D35" i="1"/>
  <c r="L24" i="1"/>
  <c r="L22" i="1" s="1"/>
  <c r="L13" i="1" s="1"/>
  <c r="K24" i="1"/>
  <c r="K22" i="1" s="1"/>
  <c r="K13" i="1" s="1"/>
  <c r="J24" i="1"/>
  <c r="J22" i="1" s="1"/>
  <c r="J13" i="1" s="1"/>
  <c r="I24" i="1"/>
  <c r="I22" i="1" s="1"/>
  <c r="I13" i="1" s="1"/>
  <c r="F24" i="1"/>
  <c r="E24" i="1"/>
  <c r="E22" i="1" s="1"/>
  <c r="E13" i="1" s="1"/>
  <c r="D24" i="1"/>
  <c r="D22" i="1" s="1"/>
  <c r="D13" i="1" s="1"/>
  <c r="J99" i="1" l="1"/>
  <c r="K99" i="1"/>
  <c r="D99" i="1"/>
  <c r="E99" i="1"/>
  <c r="I45" i="1"/>
  <c r="I99" i="1"/>
  <c r="I100" i="1" s="1"/>
  <c r="L45" i="1"/>
  <c r="K45" i="1"/>
  <c r="J45" i="1"/>
  <c r="E45" i="1"/>
  <c r="D45" i="1"/>
  <c r="D101" i="1" s="1"/>
  <c r="L99" i="1"/>
  <c r="H27" i="1"/>
  <c r="J100" i="1" l="1"/>
  <c r="J101" i="1" s="1"/>
  <c r="K100" i="1"/>
  <c r="K101" i="1" s="1"/>
  <c r="I101" i="1"/>
  <c r="E100" i="1"/>
  <c r="E101" i="1" s="1"/>
  <c r="L100" i="1"/>
  <c r="L101" i="1" s="1"/>
  <c r="H14" i="1"/>
  <c r="H15" i="1"/>
  <c r="H16" i="1"/>
  <c r="H18" i="1"/>
  <c r="H19" i="1"/>
  <c r="H20" i="1"/>
  <c r="H21" i="1"/>
  <c r="G24" i="1"/>
  <c r="H25" i="1"/>
  <c r="H26" i="1"/>
  <c r="H29" i="1"/>
  <c r="H30" i="1"/>
  <c r="H31" i="1"/>
  <c r="H32" i="1"/>
  <c r="H33" i="1"/>
  <c r="H34" i="1"/>
  <c r="F35" i="1"/>
  <c r="H36" i="1"/>
  <c r="H37" i="1"/>
  <c r="H38" i="1"/>
  <c r="H39" i="1"/>
  <c r="H42" i="1"/>
  <c r="H44" i="1"/>
  <c r="F47" i="1"/>
  <c r="G47" i="1"/>
  <c r="H48" i="1"/>
  <c r="H49" i="1"/>
  <c r="H50" i="1"/>
  <c r="H51" i="1"/>
  <c r="H52" i="1"/>
  <c r="H55" i="1"/>
  <c r="F56" i="1"/>
  <c r="G56" i="1"/>
  <c r="F58" i="1"/>
  <c r="G58" i="1"/>
  <c r="H59" i="1"/>
  <c r="H60" i="1"/>
  <c r="F61" i="1"/>
  <c r="G61" i="1"/>
  <c r="H62" i="1"/>
  <c r="H64" i="1"/>
  <c r="H65" i="1"/>
  <c r="H66" i="1"/>
  <c r="F67" i="1"/>
  <c r="G67" i="1"/>
  <c r="H68" i="1"/>
  <c r="H69" i="1"/>
  <c r="H70" i="1"/>
  <c r="H71" i="1"/>
  <c r="F72" i="1"/>
  <c r="G72" i="1"/>
  <c r="H73" i="1"/>
  <c r="H74" i="1"/>
  <c r="H75" i="1"/>
  <c r="F76" i="1"/>
  <c r="G76" i="1"/>
  <c r="H77" i="1"/>
  <c r="H78" i="1"/>
  <c r="H79" i="1"/>
  <c r="H80" i="1"/>
  <c r="H81" i="1"/>
  <c r="H82" i="1"/>
  <c r="F83" i="1"/>
  <c r="G83" i="1"/>
  <c r="H84" i="1"/>
  <c r="F85" i="1"/>
  <c r="G85" i="1"/>
  <c r="H86" i="1"/>
  <c r="H87" i="1"/>
  <c r="H88" i="1"/>
  <c r="F90" i="1"/>
  <c r="G90" i="1"/>
  <c r="H91" i="1"/>
  <c r="H92" i="1"/>
  <c r="F93" i="1"/>
  <c r="G93" i="1"/>
  <c r="H94" i="1"/>
  <c r="F95" i="1"/>
  <c r="G95" i="1"/>
  <c r="H96" i="1"/>
  <c r="H97" i="1"/>
  <c r="H98" i="1"/>
  <c r="F102" i="1"/>
  <c r="H95" i="1" l="1"/>
  <c r="H61" i="1"/>
  <c r="H58" i="1"/>
  <c r="H85" i="1"/>
  <c r="H35" i="1"/>
  <c r="H90" i="1"/>
  <c r="H67" i="1"/>
  <c r="F99" i="1"/>
  <c r="F22" i="1"/>
  <c r="F13" i="1" s="1"/>
  <c r="F45" i="1" s="1"/>
  <c r="H93" i="1"/>
  <c r="H72" i="1"/>
  <c r="G99" i="1"/>
  <c r="H83" i="1"/>
  <c r="H76" i="1"/>
  <c r="H47" i="1"/>
  <c r="G22" i="1"/>
  <c r="H24" i="1" l="1"/>
  <c r="H99" i="1"/>
  <c r="F100" i="1"/>
  <c r="F101" i="1" s="1"/>
  <c r="H22" i="1"/>
  <c r="G13" i="1"/>
  <c r="G45" i="1" l="1"/>
  <c r="H13" i="1"/>
  <c r="G100" i="1" l="1"/>
  <c r="G101" i="1" s="1"/>
  <c r="H45" i="1"/>
  <c r="G107" i="1"/>
  <c r="G102" i="1" s="1"/>
</calcChain>
</file>

<file path=xl/sharedStrings.xml><?xml version="1.0" encoding="utf-8"?>
<sst xmlns="http://schemas.openxmlformats.org/spreadsheetml/2006/main" count="292" uniqueCount="280">
  <si>
    <t>Изменение остатков средств на счетах по учету средств бюджетов</t>
  </si>
  <si>
    <t>00001050000000000000</t>
  </si>
  <si>
    <t>1.5</t>
  </si>
  <si>
    <t>Бюджетные кредиты от других бюджетов бюджетной системы (погашение)</t>
  </si>
  <si>
    <t>00001030000000000000</t>
  </si>
  <si>
    <t>1.4</t>
  </si>
  <si>
    <t>Бюджетные кредиты от других бюджетов бюджетной системы (привлечение)</t>
  </si>
  <si>
    <t>1.3</t>
  </si>
  <si>
    <t>Кредиты кредитных организаций в валюте Российской Федерации (погашение)</t>
  </si>
  <si>
    <t>00001020000000000000</t>
  </si>
  <si>
    <t>1.2</t>
  </si>
  <si>
    <t>Кредиты кредитных организаций в валюте Российской Федерации (привлечение)</t>
  </si>
  <si>
    <t>1.1</t>
  </si>
  <si>
    <t>Источники внутреннего финансирования дефицитов бюджетов</t>
  </si>
  <si>
    <t>00001000000000000000</t>
  </si>
  <si>
    <t>1</t>
  </si>
  <si>
    <t>ИСТОЧНИКИ ФИНАНСИРОВАНИЯ ДЕФИЦИТА БЮДЖЕТА</t>
  </si>
  <si>
    <t>РЕЗУЛЬТАТ ИСПОЛНЕНИЯ БЮДЖЕТА (дефицит (-), профицит (+))</t>
  </si>
  <si>
    <t>Итого расходов</t>
  </si>
  <si>
    <t xml:space="preserve"> Прочие межбюджетные трансферты общего характера
</t>
  </si>
  <si>
    <t>1403</t>
  </si>
  <si>
    <t>12.2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</si>
  <si>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</si>
  <si>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</si>
  <si>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</si>
  <si>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</si>
  <si>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12.1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</si>
  <si>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</si>
  <si>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</si>
  <si>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12</t>
  </si>
  <si>
    <t>Обслуживание государственного внутреннего и муниципального долга</t>
  </si>
  <si>
    <t>1301</t>
  </si>
  <si>
    <t>11.1</t>
  </si>
  <si>
    <t>Обслуживание государственного и муниципального долга</t>
  </si>
  <si>
    <t>1300</t>
  </si>
  <si>
    <t>11</t>
  </si>
  <si>
    <t>Спорт высших достижений</t>
  </si>
  <si>
    <t>1103</t>
  </si>
  <si>
    <t>10.2</t>
  </si>
  <si>
    <t>Массовый спорт</t>
  </si>
  <si>
    <t>1102</t>
  </si>
  <si>
    <t>10.1</t>
  </si>
  <si>
    <t>Физическая культура и спорт</t>
  </si>
  <si>
    <t>1100</t>
  </si>
  <si>
    <t>10</t>
  </si>
  <si>
    <t>Другие вопросы в области социальной политики</t>
  </si>
  <si>
    <t>1006</t>
  </si>
  <si>
    <t>9.4</t>
  </si>
  <si>
    <t>Охрана семьи и детства</t>
  </si>
  <si>
    <t>1004</t>
  </si>
  <si>
    <t>9.3</t>
  </si>
  <si>
    <t>Социальное обеспечение населения</t>
  </si>
  <si>
    <t>1003</t>
  </si>
  <si>
    <t>9.2</t>
  </si>
  <si>
    <t>Пенсионное обеспечение</t>
  </si>
  <si>
    <t>1001</t>
  </si>
  <si>
    <t>9.1</t>
  </si>
  <si>
    <t>Социальная политика</t>
  </si>
  <si>
    <t>1000</t>
  </si>
  <si>
    <t>9</t>
  </si>
  <si>
    <t>Культура</t>
  </si>
  <si>
    <t>0801</t>
  </si>
  <si>
    <t>8.1</t>
  </si>
  <si>
    <t>Культура и кинематография</t>
  </si>
  <si>
    <t>0800</t>
  </si>
  <si>
    <t>8</t>
  </si>
  <si>
    <t>Другие вопросы в области образования</t>
  </si>
  <si>
    <t>0709</t>
  </si>
  <si>
    <t>7.6</t>
  </si>
  <si>
    <t>Молодежная политика и оздоровление детей</t>
  </si>
  <si>
    <t>0707</t>
  </si>
  <si>
    <t>7.5</t>
  </si>
  <si>
    <t>Профессиональная подготовка, переподготовка и повышение квалификации</t>
  </si>
  <si>
    <t>0705</t>
  </si>
  <si>
    <t>7.4</t>
  </si>
  <si>
    <t>Дополнительное образование детей</t>
  </si>
  <si>
    <t>0703</t>
  </si>
  <si>
    <t>7.3</t>
  </si>
  <si>
    <t>Общее образование</t>
  </si>
  <si>
    <t>0702</t>
  </si>
  <si>
    <t>7.2</t>
  </si>
  <si>
    <t>Дошкольное образование</t>
  </si>
  <si>
    <t>0701</t>
  </si>
  <si>
    <t>7.1</t>
  </si>
  <si>
    <t xml:space="preserve">Образование </t>
  </si>
  <si>
    <t>0700</t>
  </si>
  <si>
    <t>7</t>
  </si>
  <si>
    <t>Другие вопросы в области охраны окружающей среды</t>
  </si>
  <si>
    <t>0605</t>
  </si>
  <si>
    <t>6.1</t>
  </si>
  <si>
    <t>Охрана объектов растительного и животного мира и среды их обитания</t>
  </si>
  <si>
    <t>0603</t>
  </si>
  <si>
    <t>Сбор, удаление отходов и очистка сточных вод</t>
  </si>
  <si>
    <t>0602</t>
  </si>
  <si>
    <t>Охрана окружающей среды</t>
  </si>
  <si>
    <t>0600</t>
  </si>
  <si>
    <t>6</t>
  </si>
  <si>
    <t>Другие вопросы в области жилищно-коммунального хозяйства</t>
  </si>
  <si>
    <t>0505</t>
  </si>
  <si>
    <t>5.4</t>
  </si>
  <si>
    <t>Благоустройство</t>
  </si>
  <si>
    <t>0503</t>
  </si>
  <si>
    <t>5.3</t>
  </si>
  <si>
    <t>Коммунальное хозяйство</t>
  </si>
  <si>
    <t>0502</t>
  </si>
  <si>
    <t>5.2</t>
  </si>
  <si>
    <t>Жилищное хозяйство</t>
  </si>
  <si>
    <t>0501</t>
  </si>
  <si>
    <t>5.1</t>
  </si>
  <si>
    <t>Жилищно-коммунальное хозяйство</t>
  </si>
  <si>
    <t>0500</t>
  </si>
  <si>
    <t>5</t>
  </si>
  <si>
    <t>Другие вопросы в области национальной экономики</t>
  </si>
  <si>
    <t>0412</t>
  </si>
  <si>
    <t>4.4</t>
  </si>
  <si>
    <t>Дорожное хозяйство (дорожные фонды)</t>
  </si>
  <si>
    <t>0409</t>
  </si>
  <si>
    <t>4.3</t>
  </si>
  <si>
    <t>Транспорт</t>
  </si>
  <si>
    <t>0408</t>
  </si>
  <si>
    <t>4.2</t>
  </si>
  <si>
    <t>Сельское хозяйство и рыболовство</t>
  </si>
  <si>
    <t>0405</t>
  </si>
  <si>
    <t>4.1</t>
  </si>
  <si>
    <t>Общеэкономические вопросы</t>
  </si>
  <si>
    <t>0401</t>
  </si>
  <si>
    <t>Национальная экономика</t>
  </si>
  <si>
    <t>0400</t>
  </si>
  <si>
    <t>4</t>
  </si>
  <si>
    <t>Другие вопросы в области национальной безопасности и правоохранительной деятельности</t>
  </si>
  <si>
    <t>0314</t>
  </si>
  <si>
    <t>3.2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</si>
  <si>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</si>
  <si>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</si>
  <si>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3.1</t>
  </si>
  <si>
    <t>Национальная безопасность и правоохранительная деятельность</t>
  </si>
  <si>
    <t>0300</t>
  </si>
  <si>
    <t>3</t>
  </si>
  <si>
    <t>Мобилизационная и вневойсковая подготовка</t>
  </si>
  <si>
    <t>0203</t>
  </si>
  <si>
    <t>2.1</t>
  </si>
  <si>
    <t xml:space="preserve">Национальная оборона </t>
  </si>
  <si>
    <t>0200</t>
  </si>
  <si>
    <t>Другие общегосударственные вопросы</t>
  </si>
  <si>
    <t>0113</t>
  </si>
  <si>
    <t>1.8</t>
  </si>
  <si>
    <t>Резервные фонды</t>
  </si>
  <si>
    <t>0111</t>
  </si>
  <si>
    <t>1.7</t>
  </si>
  <si>
    <t>Обеспечение проведения выборов и референдумов</t>
  </si>
  <si>
    <t>0107</t>
  </si>
  <si>
    <t>1.6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</si>
  <si>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</si>
  <si>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</si>
  <si>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</si>
  <si>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</si>
  <si>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</si>
  <si>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</si>
  <si>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</si>
  <si>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</si>
  <si>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</si>
  <si>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</si>
  <si>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</si>
  <si>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</si>
  <si>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РАСХОДЫ</t>
  </si>
  <si>
    <t>Всего доходов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</si>
  <si>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</si>
  <si>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21900000000000000.</t>
  </si>
  <si>
    <t>2.9.</t>
  </si>
  <si>
    <t>2.8.</t>
  </si>
  <si>
    <t>Прочие безвозмездные поступления</t>
  </si>
  <si>
    <t>20700000000000180.</t>
  </si>
  <si>
    <t>2.7.</t>
  </si>
  <si>
    <t>Безвозмездные поступления от негосударственных организаций</t>
  </si>
  <si>
    <t>20400000000000000.</t>
  </si>
  <si>
    <t>2.6.</t>
  </si>
  <si>
    <t>Прочие безвозмездные поступления от других бюджетов бюджетной системы</t>
  </si>
  <si>
    <t>20209000000000000.</t>
  </si>
  <si>
    <t>2.5.</t>
  </si>
  <si>
    <t>Иные межбюджетные трансферты</t>
  </si>
  <si>
    <t>20204000000000151.</t>
  </si>
  <si>
    <t>2.4.</t>
  </si>
  <si>
    <t xml:space="preserve">Субвенции бюджетам субъектов Российской Федерации и муниципальных образований </t>
  </si>
  <si>
    <t>20203000000000151.</t>
  </si>
  <si>
    <t>2.3.</t>
  </si>
  <si>
    <t>Субсидии бюджетам субъектов Российской Федерации и муниципальных образований (межбюджетные субсидии)</t>
  </si>
  <si>
    <t>20202000000000151.</t>
  </si>
  <si>
    <t>2.2.</t>
  </si>
  <si>
    <t>Дотации бюджетам субъектов Российской Федерации и муниципальных образований</t>
  </si>
  <si>
    <t>20201000000000151.</t>
  </si>
  <si>
    <t>2.1.</t>
  </si>
  <si>
    <t>Безвозмездные поступления</t>
  </si>
  <si>
    <t>20000000000000000.</t>
  </si>
  <si>
    <t>II</t>
  </si>
  <si>
    <t>Прочие неналоговые доходы</t>
  </si>
  <si>
    <t>11700000000000000.</t>
  </si>
  <si>
    <t>1.15.</t>
  </si>
  <si>
    <t>Штрафы, санкции, возмещение ущерба</t>
  </si>
  <si>
    <t>11600000000000000.</t>
  </si>
  <si>
    <t>1.14.</t>
  </si>
  <si>
    <t>Доходы от продажи земли,государственная собственность на которые не разграничена</t>
  </si>
  <si>
    <t>11406000000000000</t>
  </si>
  <si>
    <t>1.13.</t>
  </si>
  <si>
    <t>Доходы от реализации имущества, находящегося в государственной и муниципальной собственности</t>
  </si>
  <si>
    <t>11402000000000000.</t>
  </si>
  <si>
    <t>1.12.</t>
  </si>
  <si>
    <t>Доходы от оказания платных услуг и компенсации затрат государства</t>
  </si>
  <si>
    <t>11300000000000000.</t>
  </si>
  <si>
    <t>1.11.</t>
  </si>
  <si>
    <t>Плата за негативное воздействие на окружающую среду</t>
  </si>
  <si>
    <t>11201000010000120.</t>
  </si>
  <si>
    <t>1.10.</t>
  </si>
  <si>
    <t>11109000000000120.</t>
  </si>
  <si>
    <t>1.9.4.</t>
  </si>
  <si>
    <t>Платежи от государственных и муниципальных унитарных предприятий</t>
  </si>
  <si>
    <t>11107000000000120.</t>
  </si>
  <si>
    <t>1.9.3.</t>
  </si>
  <si>
    <t>Доходы от сдачи в аренду имущества, находящегося в государственной и муниципальной собственности</t>
  </si>
  <si>
    <t>1.9.2.2.</t>
  </si>
  <si>
    <t>Арендная плата   и поступления от продажи права на заключение договоров аренды за земельные участки</t>
  </si>
  <si>
    <t>1.9.2.1.</t>
  </si>
  <si>
    <t>11105000000000120.</t>
  </si>
  <si>
    <t>1.9.2.</t>
  </si>
  <si>
    <t>Проценты полученные от предоставления бюджетных кредитов предоставленных внутри страны за счет средств муниципальных районов</t>
  </si>
  <si>
    <t>11103000000000120</t>
  </si>
  <si>
    <t>1.9.1.</t>
  </si>
  <si>
    <t>Доходы от использования имущества , находящегося в государственной и муниципальной собственности</t>
  </si>
  <si>
    <t>11100000000000120</t>
  </si>
  <si>
    <t>1.9.</t>
  </si>
  <si>
    <t>Государственная пошлина по делам, рассматриваемым в судах общей юрисдикции</t>
  </si>
  <si>
    <t>10803000010000110.</t>
  </si>
  <si>
    <t>1.8.</t>
  </si>
  <si>
    <t>Налог на имущество организаций</t>
  </si>
  <si>
    <t>10602000020000110</t>
  </si>
  <si>
    <t>1.7.</t>
  </si>
  <si>
    <t>Налог, взимаемый в связи с применением патентной системы налогообложения</t>
  </si>
  <si>
    <t>10504000010000110.</t>
  </si>
  <si>
    <t>1.6.</t>
  </si>
  <si>
    <t>Единый сельскохозяйственный налог</t>
  </si>
  <si>
    <t>10503000010000110.</t>
  </si>
  <si>
    <t>1.5.</t>
  </si>
  <si>
    <t>Единый налог на вмененный доход для отдельных видов деятельности</t>
  </si>
  <si>
    <t>10502000010000110.</t>
  </si>
  <si>
    <t>1.4.</t>
  </si>
  <si>
    <t>Налог, взымаемый в связи с применением упрощенной системы налогообложения</t>
  </si>
  <si>
    <t>10501000000000110</t>
  </si>
  <si>
    <t>1.3.</t>
  </si>
  <si>
    <t>Акцизы по подакцизным товарам (продуктам), производимым на территории РФ</t>
  </si>
  <si>
    <t>10302000000000110.</t>
  </si>
  <si>
    <t>1.2.</t>
  </si>
  <si>
    <t>Налог на доходы физических лиц</t>
  </si>
  <si>
    <t>10102000010000110.</t>
  </si>
  <si>
    <t>1.1.</t>
  </si>
  <si>
    <t>Налоговые и неналоговые доходы</t>
  </si>
  <si>
    <t>10000000000000000.</t>
  </si>
  <si>
    <t>I</t>
  </si>
  <si>
    <t>ДОХОДЫ</t>
  </si>
  <si>
    <t>Наименование бюджетной классификации</t>
  </si>
  <si>
    <t>КБК</t>
  </si>
  <si>
    <t>№ п/п</t>
  </si>
  <si>
    <t>по доходам, расходам и источникам финансирования дефицита бюджета</t>
  </si>
  <si>
    <t>от 11.04.2023 № 377</t>
  </si>
  <si>
    <t>администрации Вятскополянского  района</t>
  </si>
  <si>
    <t xml:space="preserve">к постановлению </t>
  </si>
  <si>
    <t>Приложение 1</t>
  </si>
  <si>
    <t>Ожидаемое исполнение</t>
  </si>
  <si>
    <t xml:space="preserve">  бюджета Вятскополянского района</t>
  </si>
  <si>
    <t>Прочие доходы от использования имущества и прав, находящихся в государственной и муниципальной собственности</t>
  </si>
  <si>
    <t>Исполнено за 2023 год (тыс. рублей)</t>
  </si>
  <si>
    <t>Первоначальный план на 2024 год (тыс. рублей)</t>
  </si>
  <si>
    <t>Утверждено на 01.11.2024 по сводной бюджетной росписи (тыс. рублей)</t>
  </si>
  <si>
    <t>Исполнено на 01.11.2024 год (тыс. рублей)</t>
  </si>
  <si>
    <t>Ожидаемое исполнение за 2024 год (тыс. рублей)</t>
  </si>
  <si>
    <t>Прогноз на 2025 год</t>
  </si>
  <si>
    <t>Прогноз 2025 - первоначальный план на 2024</t>
  </si>
  <si>
    <t>Прогноз 2025 - ожидаемое за 2024</t>
  </si>
  <si>
    <t>20800000000000000.</t>
  </si>
  <si>
    <t>Перечисления для осуществления возврата (зачета) излишне уплаченных или излишне взысканных сумм налогов</t>
  </si>
  <si>
    <t>за 2024 год</t>
  </si>
  <si>
    <t>Исполнено на 01.11.2024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</si>
</sst>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#,##0.00000"/>
    <numFmt numFmtId="166" formatCode="_-* #,##0.0\ _₽_-;\-* #,##0.0\ _₽_-;_-* &quot;-&quot;??\ _₽_-;_-@_-"/>
  </numFmts>
  <fonts count="18" x14ac:knownFonts="1">
    <font>
      <sz val="10"/>
      <name val="Arial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" fontId="6" fillId="0" borderId="2">
      <alignment horizontal="right"/>
    </xf>
    <xf numFmtId="0" fontId="11" fillId="0" borderId="0"/>
    <xf numFmtId="0" fontId="13" fillId="0" borderId="0"/>
    <xf numFmtId="43" fontId="14" fillId="0" borderId="0" applyFont="0" applyFill="0" applyBorder="0" applyAlignment="0" applyProtection="0"/>
    <xf numFmtId="0" fontId="15" fillId="0" borderId="0"/>
  </cellStyleXfs>
  <cellXfs count="117">
    <xf numFmtId="0" fontId="0" fillId="0" borderId="0" xfId="0"/>
    <xf numFmtId="0" fontId="1" fillId="0" borderId="0" xfId="0" applyFont="1" applyFill="1"/>
    <xf numFmtId="0" fontId="1" fillId="0" borderId="0" xfId="0" applyFont="1"/>
    <xf numFmtId="164" fontId="1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 shrinkToFit="1"/>
    </xf>
    <xf numFmtId="49" fontId="3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 shrinkToFit="1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Alignment="1" applyProtection="1">
      <alignment horizontal="right"/>
    </xf>
    <xf numFmtId="11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7" fillId="3" borderId="2" xfId="1" applyNumberFormat="1" applyFont="1" applyFill="1" applyAlignment="1" applyProtection="1">
      <alignment horizontal="right"/>
    </xf>
    <xf numFmtId="0" fontId="3" fillId="3" borderId="1" xfId="0" applyFont="1" applyFill="1" applyBorder="1" applyAlignment="1">
      <alignment horizontal="left" vertical="center" wrapText="1" shrinkToFit="1"/>
    </xf>
    <xf numFmtId="49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164" fontId="8" fillId="3" borderId="2" xfId="1" applyNumberFormat="1" applyFont="1" applyFill="1" applyAlignment="1" applyProtection="1">
      <alignment horizontal="right"/>
    </xf>
    <xf numFmtId="0" fontId="2" fillId="3" borderId="1" xfId="0" applyFont="1" applyFill="1" applyBorder="1" applyAlignment="1">
      <alignment horizontal="left" vertical="center" wrapText="1" shrinkToFit="1"/>
    </xf>
    <xf numFmtId="49" fontId="2" fillId="3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 shrinkToFit="1"/>
    </xf>
    <xf numFmtId="0" fontId="5" fillId="0" borderId="4" xfId="0" applyFont="1" applyFill="1" applyBorder="1" applyAlignment="1">
      <alignment vertical="top"/>
    </xf>
    <xf numFmtId="0" fontId="9" fillId="0" borderId="4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left" vertical="top" wrapText="1" shrinkToFit="1"/>
    </xf>
    <xf numFmtId="14" fontId="3" fillId="0" borderId="4" xfId="0" applyNumberFormat="1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14" fontId="3" fillId="0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vertical="top"/>
    </xf>
    <xf numFmtId="0" fontId="10" fillId="0" borderId="0" xfId="0" applyFont="1" applyFill="1"/>
    <xf numFmtId="0" fontId="10" fillId="0" borderId="0" xfId="0" applyFont="1"/>
    <xf numFmtId="16" fontId="3" fillId="0" borderId="4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4" xfId="0" applyFont="1" applyFill="1" applyBorder="1" applyAlignment="1">
      <alignment vertical="top"/>
    </xf>
    <xf numFmtId="0" fontId="2" fillId="0" borderId="4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vertical="top"/>
    </xf>
    <xf numFmtId="1" fontId="3" fillId="0" borderId="4" xfId="0" applyNumberFormat="1" applyFont="1" applyFill="1" applyBorder="1" applyAlignment="1">
      <alignment vertical="top"/>
    </xf>
    <xf numFmtId="49" fontId="2" fillId="0" borderId="4" xfId="0" applyNumberFormat="1" applyFont="1" applyFill="1" applyBorder="1" applyAlignment="1">
      <alignment vertical="top"/>
    </xf>
    <xf numFmtId="0" fontId="10" fillId="0" borderId="4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vertical="top"/>
    </xf>
    <xf numFmtId="0" fontId="1" fillId="0" borderId="4" xfId="0" applyFont="1" applyFill="1" applyBorder="1"/>
    <xf numFmtId="0" fontId="10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" fillId="0" borderId="0" xfId="0" applyNumberFormat="1" applyFont="1" applyFill="1" applyAlignment="1"/>
    <xf numFmtId="164" fontId="1" fillId="0" borderId="0" xfId="3" applyNumberFormat="1" applyFont="1" applyFill="1" applyAlignment="1">
      <alignment vertical="center"/>
    </xf>
    <xf numFmtId="164" fontId="8" fillId="0" borderId="2" xfId="1" applyNumberFormat="1" applyFont="1" applyFill="1" applyAlignment="1" applyProtection="1">
      <alignment horizontal="right"/>
    </xf>
    <xf numFmtId="164" fontId="4" fillId="0" borderId="1" xfId="0" applyNumberFormat="1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left" vertical="center" wrapText="1" shrinkToFit="1"/>
    </xf>
    <xf numFmtId="0" fontId="3" fillId="3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2" fillId="4" borderId="1" xfId="0" applyFont="1" applyFill="1" applyBorder="1" applyAlignment="1">
      <alignment vertical="center" wrapText="1"/>
    </xf>
    <xf numFmtId="0" fontId="3" fillId="4" borderId="1" xfId="0" applyFont="1" applyFill="1" applyBorder="1"/>
    <xf numFmtId="164" fontId="2" fillId="4" borderId="1" xfId="2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/>
    </xf>
    <xf numFmtId="0" fontId="10" fillId="4" borderId="0" xfId="0" applyFont="1" applyFill="1" applyAlignment="1">
      <alignment vertical="center" wrapText="1"/>
    </xf>
    <xf numFmtId="164" fontId="3" fillId="0" borderId="1" xfId="0" applyNumberFormat="1" applyFont="1" applyFill="1" applyBorder="1" applyAlignment="1">
      <alignment horizontal="right" wrapText="1" shrinkToFit="1"/>
    </xf>
    <xf numFmtId="0" fontId="10" fillId="0" borderId="0" xfId="0" applyFont="1" applyFill="1" applyAlignment="1">
      <alignment horizontal="center"/>
    </xf>
    <xf numFmtId="165" fontId="1" fillId="0" borderId="0" xfId="0" applyNumberFormat="1" applyFont="1" applyFill="1"/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/>
    </xf>
    <xf numFmtId="165" fontId="3" fillId="0" borderId="4" xfId="0" applyNumberFormat="1" applyFont="1" applyFill="1" applyBorder="1" applyAlignment="1">
      <alignment horizontal="center"/>
    </xf>
    <xf numFmtId="165" fontId="3" fillId="0" borderId="4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164" fontId="3" fillId="0" borderId="4" xfId="0" applyNumberFormat="1" applyFont="1" applyFill="1" applyBorder="1" applyAlignment="1">
      <alignment horizontal="right" wrapText="1" shrinkToFit="1"/>
    </xf>
    <xf numFmtId="164" fontId="5" fillId="0" borderId="1" xfId="0" applyNumberFormat="1" applyFont="1" applyFill="1" applyBorder="1" applyAlignment="1">
      <alignment horizontal="right"/>
    </xf>
    <xf numFmtId="164" fontId="3" fillId="0" borderId="2" xfId="1" applyNumberFormat="1" applyFont="1" applyFill="1" applyAlignment="1" applyProtection="1">
      <alignment horizontal="right"/>
    </xf>
    <xf numFmtId="166" fontId="2" fillId="0" borderId="1" xfId="0" applyNumberFormat="1" applyFont="1" applyFill="1" applyBorder="1" applyAlignment="1">
      <alignment horizontal="right"/>
    </xf>
    <xf numFmtId="166" fontId="2" fillId="4" borderId="1" xfId="0" applyNumberFormat="1" applyFont="1" applyFill="1" applyBorder="1" applyAlignment="1">
      <alignment horizontal="right"/>
    </xf>
    <xf numFmtId="166" fontId="3" fillId="0" borderId="1" xfId="4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3" fillId="4" borderId="1" xfId="0" applyNumberFormat="1" applyFont="1" applyFill="1" applyBorder="1" applyAlignment="1">
      <alignment horizontal="right"/>
    </xf>
    <xf numFmtId="166" fontId="3" fillId="4" borderId="1" xfId="0" applyNumberFormat="1" applyFont="1" applyFill="1" applyBorder="1"/>
    <xf numFmtId="166" fontId="3" fillId="0" borderId="4" xfId="0" applyNumberFormat="1" applyFont="1" applyFill="1" applyBorder="1" applyAlignment="1">
      <alignment horizontal="left" vertical="top" wrapText="1" shrinkToFit="1"/>
    </xf>
    <xf numFmtId="166" fontId="3" fillId="0" borderId="1" xfId="0" applyNumberFormat="1" applyFont="1" applyFill="1" applyBorder="1" applyAlignment="1">
      <alignment horizontal="right" wrapText="1" shrinkToFit="1"/>
    </xf>
    <xf numFmtId="166" fontId="1" fillId="0" borderId="1" xfId="0" applyNumberFormat="1" applyFont="1" applyBorder="1" applyAlignment="1">
      <alignment horizontal="right"/>
    </xf>
    <xf numFmtId="166" fontId="1" fillId="4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 applyAlignment="1">
      <alignment horizontal="right"/>
    </xf>
    <xf numFmtId="166" fontId="5" fillId="4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left" vertical="center" wrapText="1" shrinkToFit="1"/>
    </xf>
    <xf numFmtId="166" fontId="3" fillId="0" borderId="1" xfId="0" applyNumberFormat="1" applyFont="1" applyFill="1" applyBorder="1" applyAlignment="1">
      <alignment horizontal="right" vertical="center"/>
    </xf>
    <xf numFmtId="166" fontId="1" fillId="0" borderId="1" xfId="0" applyNumberFormat="1" applyFont="1" applyBorder="1"/>
    <xf numFmtId="166" fontId="2" fillId="0" borderId="1" xfId="0" applyNumberFormat="1" applyFont="1" applyFill="1" applyBorder="1" applyAlignment="1">
      <alignment horizontal="right" vertical="center"/>
    </xf>
    <xf numFmtId="166" fontId="16" fillId="0" borderId="6" xfId="0" applyNumberFormat="1" applyFont="1" applyFill="1" applyBorder="1" applyAlignment="1">
      <alignment horizontal="right"/>
    </xf>
    <xf numFmtId="166" fontId="17" fillId="0" borderId="6" xfId="5" applyNumberFormat="1" applyFont="1" applyFill="1" applyBorder="1" applyAlignment="1">
      <alignment horizontal="right"/>
    </xf>
    <xf numFmtId="166" fontId="1" fillId="0" borderId="1" xfId="0" applyNumberFormat="1" applyFont="1" applyFill="1" applyBorder="1"/>
    <xf numFmtId="166" fontId="1" fillId="0" borderId="1" xfId="4" applyNumberFormat="1" applyFont="1" applyBorder="1"/>
    <xf numFmtId="166" fontId="3" fillId="4" borderId="1" xfId="4" applyNumberFormat="1" applyFont="1" applyFill="1" applyBorder="1"/>
    <xf numFmtId="166" fontId="3" fillId="0" borderId="1" xfId="0" applyNumberFormat="1" applyFont="1" applyFill="1" applyBorder="1" applyAlignment="1">
      <alignment horizontal="left" vertical="center" wrapText="1" shrinkToFit="1"/>
    </xf>
    <xf numFmtId="166" fontId="8" fillId="0" borderId="2" xfId="1" applyNumberFormat="1" applyFont="1" applyFill="1" applyAlignment="1" applyProtection="1">
      <alignment horizontal="right"/>
    </xf>
    <xf numFmtId="166" fontId="8" fillId="0" borderId="1" xfId="1" applyNumberFormat="1" applyFont="1" applyFill="1" applyBorder="1" applyAlignment="1" applyProtection="1">
      <alignment horizontal="right"/>
    </xf>
    <xf numFmtId="166" fontId="8" fillId="0" borderId="1" xfId="4" applyNumberFormat="1" applyFont="1" applyFill="1" applyBorder="1" applyAlignment="1" applyProtection="1">
      <alignment horizontal="right"/>
    </xf>
    <xf numFmtId="166" fontId="3" fillId="0" borderId="3" xfId="0" applyNumberFormat="1" applyFont="1" applyFill="1" applyBorder="1" applyAlignment="1">
      <alignment horizontal="right" vertical="center"/>
    </xf>
    <xf numFmtId="166" fontId="1" fillId="0" borderId="1" xfId="0" applyNumberFormat="1" applyFont="1" applyFill="1" applyBorder="1" applyAlignment="1">
      <alignment horizontal="right" vertical="center" indent="1"/>
    </xf>
    <xf numFmtId="166" fontId="2" fillId="0" borderId="1" xfId="4" applyNumberFormat="1" applyFont="1" applyFill="1" applyBorder="1" applyAlignment="1">
      <alignment horizontal="right" vertical="center"/>
    </xf>
    <xf numFmtId="166" fontId="1" fillId="0" borderId="0" xfId="4" applyNumberFormat="1" applyFont="1"/>
    <xf numFmtId="166" fontId="5" fillId="0" borderId="1" xfId="0" applyNumberFormat="1" applyFont="1" applyFill="1" applyBorder="1" applyAlignment="1">
      <alignment horizontal="right" vertical="center"/>
    </xf>
    <xf numFmtId="166" fontId="5" fillId="0" borderId="1" xfId="4" applyNumberFormat="1" applyFont="1" applyFill="1" applyBorder="1" applyAlignment="1">
      <alignment horizontal="right" vertical="center"/>
    </xf>
    <xf numFmtId="166" fontId="4" fillId="0" borderId="1" xfId="0" applyNumberFormat="1" applyFont="1" applyFill="1" applyBorder="1" applyAlignment="1">
      <alignment horizontal="right" vertical="center"/>
    </xf>
    <xf numFmtId="166" fontId="4" fillId="0" borderId="1" xfId="4" applyNumberFormat="1" applyFont="1" applyFill="1" applyBorder="1" applyAlignment="1">
      <alignment horizontal="right" vertical="center"/>
    </xf>
    <xf numFmtId="165" fontId="10" fillId="0" borderId="5" xfId="0" applyNumberFormat="1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166" fontId="2" fillId="4" borderId="1" xfId="4" applyNumberFormat="1" applyFont="1" applyFill="1" applyBorder="1"/>
  </cellXfs>
  <cellStyles count="6">
    <cellStyle name="xl105" xfId="1"/>
    <cellStyle name="Обычный" xfId="0" builtinId="0"/>
    <cellStyle name="Обычный 2" xfId="3"/>
    <cellStyle name="Обычный 3" xfId="2"/>
    <cellStyle name="Обычный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170"/>
  <sheetViews>
    <sheetView tabSelected="1" view="pageBreakPreview" topLeftCell="A5" zoomScale="60" zoomScaleNormal="70" workbookViewId="0">
      <pane xSplit="3" ySplit="7" topLeftCell="D91" activePane="bottomRight" state="frozen"/>
      <selection activeCell="A5" sqref="A5"/>
      <selection pane="topRight" activeCell="D5" sqref="D5"/>
      <selection pane="bottomLeft" activeCell="A12" sqref="A12"/>
      <selection pane="bottomRight" activeCell="L90" sqref="L90"/>
    </sheetView>
  </sheetViews>
  <sheetFormatPr defaultColWidth="9.109375" defaultRowHeight="18" x14ac:dyDescent="0.35"/>
  <cols>
    <col min="1" max="1" width="9.5546875" style="4" customWidth="1"/>
    <col min="2" max="2" width="31.33203125" style="1" customWidth="1"/>
    <col min="3" max="3" width="93.109375" style="1" customWidth="1"/>
    <col min="4" max="4" width="24.109375" style="1" customWidth="1"/>
    <col min="5" max="5" width="25.6640625" style="1" customWidth="1"/>
    <col min="6" max="6" width="27.109375" style="68" customWidth="1"/>
    <col min="7" max="7" width="24.6640625" style="68" customWidth="1"/>
    <col min="8" max="8" width="20.109375" style="3" customWidth="1"/>
    <col min="9" max="9" width="21.33203125" style="2" customWidth="1"/>
    <col min="10" max="12" width="21.5546875" style="2" customWidth="1"/>
    <col min="13" max="13" width="9.109375" style="2" customWidth="1"/>
    <col min="14" max="16384" width="9.109375" style="1"/>
  </cols>
  <sheetData>
    <row r="1" spans="1:13" hidden="1" x14ac:dyDescent="0.35">
      <c r="F1" s="54" t="s">
        <v>264</v>
      </c>
      <c r="G1" s="3"/>
    </row>
    <row r="2" spans="1:13" hidden="1" x14ac:dyDescent="0.35">
      <c r="F2" s="54" t="s">
        <v>263</v>
      </c>
      <c r="G2" s="3"/>
    </row>
    <row r="3" spans="1:13" hidden="1" x14ac:dyDescent="0.35">
      <c r="F3" s="54" t="s">
        <v>262</v>
      </c>
      <c r="G3" s="3"/>
    </row>
    <row r="4" spans="1:13" hidden="1" x14ac:dyDescent="0.35">
      <c r="F4" s="53" t="s">
        <v>261</v>
      </c>
      <c r="G4" s="3"/>
    </row>
    <row r="5" spans="1:13" ht="25.5" customHeight="1" x14ac:dyDescent="0.35"/>
    <row r="6" spans="1:13" x14ac:dyDescent="0.35">
      <c r="A6" s="115" t="s">
        <v>265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</row>
    <row r="7" spans="1:13" x14ac:dyDescent="0.35">
      <c r="A7" s="115" t="s">
        <v>266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13" x14ac:dyDescent="0.35">
      <c r="A8" s="115" t="s">
        <v>260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13" x14ac:dyDescent="0.35">
      <c r="A9" s="115" t="s">
        <v>278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</row>
    <row r="10" spans="1:13" x14ac:dyDescent="0.35">
      <c r="B10" s="37"/>
      <c r="C10" s="67"/>
      <c r="D10" s="69"/>
      <c r="E10" s="69"/>
      <c r="G10" s="113"/>
      <c r="H10" s="114"/>
      <c r="I10" s="52"/>
      <c r="J10" s="52"/>
      <c r="K10" s="52"/>
      <c r="L10" s="52"/>
    </row>
    <row r="11" spans="1:13" s="49" customFormat="1" ht="122.4" x14ac:dyDescent="0.25">
      <c r="A11" s="51" t="s">
        <v>259</v>
      </c>
      <c r="B11" s="51" t="s">
        <v>258</v>
      </c>
      <c r="C11" s="50" t="s">
        <v>257</v>
      </c>
      <c r="D11" s="70" t="s">
        <v>268</v>
      </c>
      <c r="E11" s="70" t="s">
        <v>269</v>
      </c>
      <c r="F11" s="71" t="s">
        <v>270</v>
      </c>
      <c r="G11" s="72" t="s">
        <v>271</v>
      </c>
      <c r="H11" s="63" t="s">
        <v>279</v>
      </c>
      <c r="I11" s="61" t="s">
        <v>272</v>
      </c>
      <c r="J11" s="61" t="s">
        <v>273</v>
      </c>
      <c r="K11" s="61" t="s">
        <v>274</v>
      </c>
      <c r="L11" s="61" t="s">
        <v>275</v>
      </c>
      <c r="M11" s="65"/>
    </row>
    <row r="12" spans="1:13" ht="21" x14ac:dyDescent="0.4">
      <c r="A12" s="48"/>
      <c r="B12" s="47"/>
      <c r="C12" s="46" t="s">
        <v>256</v>
      </c>
      <c r="D12" s="73"/>
      <c r="E12" s="73"/>
      <c r="F12" s="74"/>
      <c r="G12" s="75"/>
      <c r="H12" s="64"/>
      <c r="I12" s="62"/>
      <c r="J12" s="62"/>
      <c r="K12" s="62"/>
      <c r="L12" s="62"/>
    </row>
    <row r="13" spans="1:13" ht="20.399999999999999" x14ac:dyDescent="0.35">
      <c r="A13" s="42" t="s">
        <v>255</v>
      </c>
      <c r="B13" s="45" t="s">
        <v>254</v>
      </c>
      <c r="C13" s="40" t="s">
        <v>253</v>
      </c>
      <c r="D13" s="76">
        <f t="shared" ref="D13" si="0">D14+D15+D16+D17+D18+D19+D20+D21+D22+D29+D30+D31+D32+D33+D34</f>
        <v>152502.28323000003</v>
      </c>
      <c r="E13" s="80">
        <f>E14+E15+E16+E17+E18+E19+E20+E21+E22+E29+E30+E31+E32+E33+E34</f>
        <v>139109.70000000001</v>
      </c>
      <c r="F13" s="80">
        <f>F14+F15+F16+F17+F18+F19+F20+F21+F22+F29+F30+F31+F32+F33+F34</f>
        <v>167483.64000000001</v>
      </c>
      <c r="G13" s="80">
        <f>G14+G16+G17+G18+G20+G21+G22+G29+G31+G32+G33+G30+G34+G19+G15</f>
        <v>158231.25768000004</v>
      </c>
      <c r="H13" s="81">
        <f>G13/F13*100</f>
        <v>94.475650087375712</v>
      </c>
      <c r="I13" s="81">
        <f t="shared" ref="I13:L13" si="1">I14+I15+I16+I17+I18+I19+I20+I21+I22+I29+I30+I31+I32+I33+I34</f>
        <v>172734.8</v>
      </c>
      <c r="J13" s="81">
        <f>J14+J15+J16+J17+J18+J19+J20+J21+J22+J29+J30+J31+J32+J33+J34</f>
        <v>173571.19999999998</v>
      </c>
      <c r="K13" s="81">
        <f t="shared" si="1"/>
        <v>34461.5</v>
      </c>
      <c r="L13" s="81">
        <f t="shared" si="1"/>
        <v>836.40000000000009</v>
      </c>
    </row>
    <row r="14" spans="1:13" ht="21" x14ac:dyDescent="0.4">
      <c r="A14" s="34" t="s">
        <v>252</v>
      </c>
      <c r="B14" s="43" t="s">
        <v>251</v>
      </c>
      <c r="C14" s="32" t="s">
        <v>250</v>
      </c>
      <c r="D14" s="77">
        <v>30926.40842</v>
      </c>
      <c r="E14" s="82">
        <v>32075.8</v>
      </c>
      <c r="F14" s="83">
        <v>32075.8</v>
      </c>
      <c r="G14" s="83">
        <v>30532.012460000002</v>
      </c>
      <c r="H14" s="84">
        <f>G14/F14*100</f>
        <v>95.187064578280214</v>
      </c>
      <c r="I14" s="85">
        <v>35552</v>
      </c>
      <c r="J14" s="85">
        <v>40398.9</v>
      </c>
      <c r="K14" s="85">
        <f>J14-E14</f>
        <v>8323.1000000000022</v>
      </c>
      <c r="L14" s="85">
        <f>J14-I14</f>
        <v>4846.9000000000015</v>
      </c>
    </row>
    <row r="15" spans="1:13" ht="42" x14ac:dyDescent="0.4">
      <c r="A15" s="34" t="s">
        <v>249</v>
      </c>
      <c r="B15" s="43" t="s">
        <v>248</v>
      </c>
      <c r="C15" s="32" t="s">
        <v>247</v>
      </c>
      <c r="D15" s="77">
        <v>4202.8359</v>
      </c>
      <c r="E15" s="82">
        <v>4162.7</v>
      </c>
      <c r="F15" s="83">
        <v>4184.7</v>
      </c>
      <c r="G15" s="83">
        <v>3725.0276199999998</v>
      </c>
      <c r="H15" s="84">
        <f>G15/F15*100</f>
        <v>89.015404210576619</v>
      </c>
      <c r="I15" s="85">
        <v>4400</v>
      </c>
      <c r="J15" s="85">
        <v>4621.1000000000004</v>
      </c>
      <c r="K15" s="85">
        <f t="shared" ref="K15:K21" si="2">J15-E15</f>
        <v>458.40000000000055</v>
      </c>
      <c r="L15" s="85">
        <f t="shared" ref="L15:L21" si="3">J15-I15</f>
        <v>221.10000000000036</v>
      </c>
    </row>
    <row r="16" spans="1:13" ht="42" x14ac:dyDescent="0.4">
      <c r="A16" s="34" t="s">
        <v>246</v>
      </c>
      <c r="B16" s="43" t="s">
        <v>245</v>
      </c>
      <c r="C16" s="32" t="s">
        <v>244</v>
      </c>
      <c r="D16" s="77">
        <v>50703.51425</v>
      </c>
      <c r="E16" s="82">
        <v>46790</v>
      </c>
      <c r="F16" s="83">
        <v>65754.429999999993</v>
      </c>
      <c r="G16" s="83">
        <v>65317.668960000003</v>
      </c>
      <c r="H16" s="84">
        <f>G16/F16*100</f>
        <v>99.335769407475681</v>
      </c>
      <c r="I16" s="85">
        <v>65780</v>
      </c>
      <c r="J16" s="85">
        <v>68045</v>
      </c>
      <c r="K16" s="85">
        <f t="shared" si="2"/>
        <v>21255</v>
      </c>
      <c r="L16" s="85">
        <f t="shared" si="3"/>
        <v>2265</v>
      </c>
    </row>
    <row r="17" spans="1:12" ht="42" x14ac:dyDescent="0.4">
      <c r="A17" s="34" t="s">
        <v>243</v>
      </c>
      <c r="B17" s="43" t="s">
        <v>242</v>
      </c>
      <c r="C17" s="32" t="s">
        <v>241</v>
      </c>
      <c r="D17" s="77">
        <v>-6.3635299999999999</v>
      </c>
      <c r="E17" s="82">
        <v>0</v>
      </c>
      <c r="F17" s="83">
        <v>0</v>
      </c>
      <c r="G17" s="83">
        <v>0</v>
      </c>
      <c r="H17" s="84">
        <v>0</v>
      </c>
      <c r="I17" s="84">
        <v>0</v>
      </c>
      <c r="J17" s="85">
        <v>0</v>
      </c>
      <c r="K17" s="85">
        <f t="shared" si="2"/>
        <v>0</v>
      </c>
      <c r="L17" s="85">
        <f t="shared" si="3"/>
        <v>0</v>
      </c>
    </row>
    <row r="18" spans="1:12" ht="21" x14ac:dyDescent="0.4">
      <c r="A18" s="34" t="s">
        <v>240</v>
      </c>
      <c r="B18" s="43" t="s">
        <v>239</v>
      </c>
      <c r="C18" s="32" t="s">
        <v>238</v>
      </c>
      <c r="D18" s="77">
        <v>418.94423</v>
      </c>
      <c r="E18" s="82">
        <v>124.5</v>
      </c>
      <c r="F18" s="82">
        <v>124.5</v>
      </c>
      <c r="G18" s="83">
        <v>162.67277000000001</v>
      </c>
      <c r="H18" s="84">
        <f t="shared" ref="H18:H28" si="4">G18/F18*100</f>
        <v>130.66085943775101</v>
      </c>
      <c r="I18" s="85">
        <v>163</v>
      </c>
      <c r="J18" s="85">
        <v>86.5</v>
      </c>
      <c r="K18" s="85">
        <f t="shared" si="2"/>
        <v>-38</v>
      </c>
      <c r="L18" s="85">
        <f t="shared" si="3"/>
        <v>-76.5</v>
      </c>
    </row>
    <row r="19" spans="1:12" ht="42" x14ac:dyDescent="0.4">
      <c r="A19" s="34" t="s">
        <v>237</v>
      </c>
      <c r="B19" s="44" t="s">
        <v>236</v>
      </c>
      <c r="C19" s="32" t="s">
        <v>235</v>
      </c>
      <c r="D19" s="77">
        <v>1802.4124999999999</v>
      </c>
      <c r="E19" s="82">
        <v>3175</v>
      </c>
      <c r="F19" s="83">
        <v>3175</v>
      </c>
      <c r="G19" s="83">
        <v>3482.6564199999998</v>
      </c>
      <c r="H19" s="84">
        <f t="shared" si="4"/>
        <v>109.68996598425196</v>
      </c>
      <c r="I19" s="85">
        <v>3575</v>
      </c>
      <c r="J19" s="85">
        <v>5294</v>
      </c>
      <c r="K19" s="85">
        <f t="shared" si="2"/>
        <v>2119</v>
      </c>
      <c r="L19" s="85">
        <f t="shared" si="3"/>
        <v>1719</v>
      </c>
    </row>
    <row r="20" spans="1:12" ht="21" x14ac:dyDescent="0.4">
      <c r="A20" s="34" t="s">
        <v>234</v>
      </c>
      <c r="B20" s="43" t="s">
        <v>233</v>
      </c>
      <c r="C20" s="32" t="s">
        <v>232</v>
      </c>
      <c r="D20" s="77">
        <v>14741.736559999999</v>
      </c>
      <c r="E20" s="82">
        <v>15500</v>
      </c>
      <c r="F20" s="83">
        <v>17700</v>
      </c>
      <c r="G20" s="83">
        <v>16850.981059999998</v>
      </c>
      <c r="H20" s="84">
        <f t="shared" si="4"/>
        <v>95.203282824858746</v>
      </c>
      <c r="I20" s="84">
        <v>17700</v>
      </c>
      <c r="J20" s="85">
        <v>16600</v>
      </c>
      <c r="K20" s="85">
        <f t="shared" si="2"/>
        <v>1100</v>
      </c>
      <c r="L20" s="85">
        <f t="shared" si="3"/>
        <v>-1100</v>
      </c>
    </row>
    <row r="21" spans="1:12" ht="42" x14ac:dyDescent="0.4">
      <c r="A21" s="34" t="s">
        <v>231</v>
      </c>
      <c r="B21" s="43" t="s">
        <v>230</v>
      </c>
      <c r="C21" s="32" t="s">
        <v>229</v>
      </c>
      <c r="D21" s="77">
        <v>1559.65002</v>
      </c>
      <c r="E21" s="82">
        <v>1900</v>
      </c>
      <c r="F21" s="83">
        <v>1900</v>
      </c>
      <c r="G21" s="83">
        <v>1952.9306799999999</v>
      </c>
      <c r="H21" s="84">
        <f t="shared" si="4"/>
        <v>102.78582526315789</v>
      </c>
      <c r="I21" s="85">
        <v>2000</v>
      </c>
      <c r="J21" s="85">
        <v>1685</v>
      </c>
      <c r="K21" s="85">
        <f t="shared" si="2"/>
        <v>-215</v>
      </c>
      <c r="L21" s="85">
        <f t="shared" si="3"/>
        <v>-315</v>
      </c>
    </row>
    <row r="22" spans="1:12" ht="42" x14ac:dyDescent="0.4">
      <c r="A22" s="39" t="s">
        <v>228</v>
      </c>
      <c r="B22" s="43" t="s">
        <v>227</v>
      </c>
      <c r="C22" s="32" t="s">
        <v>226</v>
      </c>
      <c r="D22" s="31">
        <f t="shared" ref="D22" si="5">D24+D27+D28</f>
        <v>11048.216349999999</v>
      </c>
      <c r="E22" s="83">
        <f>E24+E27+E28</f>
        <v>9585.6</v>
      </c>
      <c r="F22" s="83">
        <f>F24+F27+F28</f>
        <v>10575.6</v>
      </c>
      <c r="G22" s="83">
        <f>G24+G27+G28</f>
        <v>9083.6186799999978</v>
      </c>
      <c r="H22" s="84">
        <f t="shared" si="4"/>
        <v>85.892230038957578</v>
      </c>
      <c r="I22" s="84">
        <f t="shared" ref="I22:L22" si="6">I24+I27+I28</f>
        <v>10395.9</v>
      </c>
      <c r="J22" s="84">
        <f>J24+J27+J28</f>
        <v>10172.300000000001</v>
      </c>
      <c r="K22" s="84">
        <f t="shared" si="6"/>
        <v>586.70000000000027</v>
      </c>
      <c r="L22" s="84">
        <f t="shared" si="6"/>
        <v>-223.59999999999974</v>
      </c>
    </row>
    <row r="23" spans="1:12" s="2" customFormat="1" ht="30" customHeight="1" x14ac:dyDescent="0.4">
      <c r="A23" s="39" t="s">
        <v>225</v>
      </c>
      <c r="B23" s="43" t="s">
        <v>224</v>
      </c>
      <c r="C23" s="32" t="s">
        <v>223</v>
      </c>
      <c r="D23" s="77"/>
      <c r="E23" s="86"/>
      <c r="F23" s="83">
        <v>0</v>
      </c>
      <c r="G23" s="83">
        <v>0</v>
      </c>
      <c r="H23" s="84">
        <v>0</v>
      </c>
      <c r="I23" s="85"/>
      <c r="J23" s="85"/>
      <c r="K23" s="85"/>
      <c r="L23" s="85"/>
    </row>
    <row r="24" spans="1:12" ht="42" x14ac:dyDescent="0.4">
      <c r="A24" s="34" t="s">
        <v>222</v>
      </c>
      <c r="B24" s="43" t="s">
        <v>221</v>
      </c>
      <c r="C24" s="32" t="s">
        <v>217</v>
      </c>
      <c r="D24" s="31">
        <f t="shared" ref="D24:E24" si="7">D25+D26</f>
        <v>10612.144619999999</v>
      </c>
      <c r="E24" s="83">
        <f t="shared" si="7"/>
        <v>9327.4</v>
      </c>
      <c r="F24" s="83">
        <f>F25+F26</f>
        <v>10027.4</v>
      </c>
      <c r="G24" s="83">
        <f>G25+G26</f>
        <v>8548.469149999999</v>
      </c>
      <c r="H24" s="84">
        <f t="shared" si="4"/>
        <v>85.251103476474455</v>
      </c>
      <c r="I24" s="84">
        <f t="shared" ref="I24:L24" si="8">I25+I26</f>
        <v>9842.4</v>
      </c>
      <c r="J24" s="84">
        <f t="shared" si="8"/>
        <v>9914.1</v>
      </c>
      <c r="K24" s="84">
        <f t="shared" si="8"/>
        <v>586.70000000000027</v>
      </c>
      <c r="L24" s="84">
        <f t="shared" si="8"/>
        <v>71.700000000000273</v>
      </c>
    </row>
    <row r="25" spans="1:12" ht="42" x14ac:dyDescent="0.4">
      <c r="A25" s="34" t="s">
        <v>220</v>
      </c>
      <c r="B25" s="43"/>
      <c r="C25" s="32" t="s">
        <v>219</v>
      </c>
      <c r="D25" s="77">
        <v>4821.8034900000002</v>
      </c>
      <c r="E25" s="82">
        <v>3795.9</v>
      </c>
      <c r="F25" s="83">
        <v>3795.9</v>
      </c>
      <c r="G25" s="83">
        <v>2979.9801499999999</v>
      </c>
      <c r="H25" s="84">
        <f t="shared" si="4"/>
        <v>78.505233278010479</v>
      </c>
      <c r="I25" s="85">
        <v>3795.9</v>
      </c>
      <c r="J25" s="85">
        <v>4280.1000000000004</v>
      </c>
      <c r="K25" s="85">
        <f>J25-E25</f>
        <v>484.20000000000027</v>
      </c>
      <c r="L25" s="85">
        <f>J25-I25</f>
        <v>484.20000000000027</v>
      </c>
    </row>
    <row r="26" spans="1:12" ht="42" x14ac:dyDescent="0.4">
      <c r="A26" s="34" t="s">
        <v>218</v>
      </c>
      <c r="B26" s="43"/>
      <c r="C26" s="32" t="s">
        <v>217</v>
      </c>
      <c r="D26" s="77">
        <v>5790.3411299999998</v>
      </c>
      <c r="E26" s="82">
        <v>5531.5</v>
      </c>
      <c r="F26" s="83">
        <v>6231.5</v>
      </c>
      <c r="G26" s="83">
        <v>5568.4889999999996</v>
      </c>
      <c r="H26" s="84">
        <f t="shared" si="4"/>
        <v>89.360330578512389</v>
      </c>
      <c r="I26" s="85">
        <v>6046.5</v>
      </c>
      <c r="J26" s="85">
        <v>5634</v>
      </c>
      <c r="K26" s="85">
        <f t="shared" ref="K26:K34" si="9">J26-E26</f>
        <v>102.5</v>
      </c>
      <c r="L26" s="85">
        <f t="shared" ref="L26:L34" si="10">J26-I26</f>
        <v>-412.5</v>
      </c>
    </row>
    <row r="27" spans="1:12" s="2" customFormat="1" ht="21.75" customHeight="1" x14ac:dyDescent="0.4">
      <c r="A27" s="34" t="s">
        <v>216</v>
      </c>
      <c r="B27" s="43" t="s">
        <v>215</v>
      </c>
      <c r="C27" s="32" t="s">
        <v>214</v>
      </c>
      <c r="D27" s="77">
        <v>282.5</v>
      </c>
      <c r="E27" s="82">
        <v>150</v>
      </c>
      <c r="F27" s="83">
        <v>440</v>
      </c>
      <c r="G27" s="83">
        <v>445.3</v>
      </c>
      <c r="H27" s="84">
        <f t="shared" si="4"/>
        <v>101.20454545454545</v>
      </c>
      <c r="I27" s="85">
        <v>445.3</v>
      </c>
      <c r="J27" s="85">
        <v>150</v>
      </c>
      <c r="K27" s="85">
        <f t="shared" si="9"/>
        <v>0</v>
      </c>
      <c r="L27" s="85">
        <f t="shared" si="10"/>
        <v>-295.3</v>
      </c>
    </row>
    <row r="28" spans="1:12" s="2" customFormat="1" ht="47.25" customHeight="1" x14ac:dyDescent="0.4">
      <c r="A28" s="34" t="s">
        <v>213</v>
      </c>
      <c r="B28" s="43" t="s">
        <v>212</v>
      </c>
      <c r="C28" s="32" t="s">
        <v>267</v>
      </c>
      <c r="D28" s="77">
        <v>153.57173</v>
      </c>
      <c r="E28" s="82">
        <v>108.2</v>
      </c>
      <c r="F28" s="83">
        <v>108.2</v>
      </c>
      <c r="G28" s="83">
        <v>89.849530000000001</v>
      </c>
      <c r="H28" s="84">
        <f t="shared" si="4"/>
        <v>83.040231053604444</v>
      </c>
      <c r="I28" s="85">
        <v>108.2</v>
      </c>
      <c r="J28" s="85">
        <v>108.2</v>
      </c>
      <c r="K28" s="85">
        <f t="shared" si="9"/>
        <v>0</v>
      </c>
      <c r="L28" s="85">
        <f t="shared" si="10"/>
        <v>0</v>
      </c>
    </row>
    <row r="29" spans="1:12" ht="21" x14ac:dyDescent="0.4">
      <c r="A29" s="34" t="s">
        <v>211</v>
      </c>
      <c r="B29" s="43" t="s">
        <v>210</v>
      </c>
      <c r="C29" s="32" t="s">
        <v>209</v>
      </c>
      <c r="D29" s="77">
        <v>195.19156000000001</v>
      </c>
      <c r="E29" s="82">
        <v>223.5</v>
      </c>
      <c r="F29" s="83">
        <v>223.5</v>
      </c>
      <c r="G29" s="83">
        <v>174.14973000000001</v>
      </c>
      <c r="H29" s="84">
        <f t="shared" ref="H29:H39" si="11">G29/F29*100</f>
        <v>77.919342281879196</v>
      </c>
      <c r="I29" s="85">
        <v>223.5</v>
      </c>
      <c r="J29" s="85">
        <v>174.8</v>
      </c>
      <c r="K29" s="85">
        <f t="shared" si="9"/>
        <v>-48.699999999999989</v>
      </c>
      <c r="L29" s="85">
        <f t="shared" si="10"/>
        <v>-48.699999999999989</v>
      </c>
    </row>
    <row r="30" spans="1:12" ht="42" x14ac:dyDescent="0.4">
      <c r="A30" s="34" t="s">
        <v>208</v>
      </c>
      <c r="B30" s="43" t="s">
        <v>207</v>
      </c>
      <c r="C30" s="32" t="s">
        <v>206</v>
      </c>
      <c r="D30" s="77">
        <v>31500.338169999999</v>
      </c>
      <c r="E30" s="82">
        <v>24580.1</v>
      </c>
      <c r="F30" s="83">
        <v>27985.01</v>
      </c>
      <c r="G30" s="83">
        <v>21758.231769999999</v>
      </c>
      <c r="H30" s="84">
        <f t="shared" si="11"/>
        <v>77.749594407863356</v>
      </c>
      <c r="I30" s="85">
        <v>28211.200000000001</v>
      </c>
      <c r="J30" s="85">
        <v>25373.599999999999</v>
      </c>
      <c r="K30" s="85">
        <f t="shared" si="9"/>
        <v>793.5</v>
      </c>
      <c r="L30" s="85">
        <f t="shared" si="10"/>
        <v>-2837.6000000000022</v>
      </c>
    </row>
    <row r="31" spans="1:12" ht="42" x14ac:dyDescent="0.4">
      <c r="A31" s="34" t="s">
        <v>205</v>
      </c>
      <c r="B31" s="43" t="s">
        <v>204</v>
      </c>
      <c r="C31" s="32" t="s">
        <v>203</v>
      </c>
      <c r="D31" s="77">
        <v>1283.81583</v>
      </c>
      <c r="E31" s="82">
        <v>300</v>
      </c>
      <c r="F31" s="83">
        <v>800</v>
      </c>
      <c r="G31" s="83">
        <v>1039.8446200000001</v>
      </c>
      <c r="H31" s="84">
        <f t="shared" si="11"/>
        <v>129.98057750000001</v>
      </c>
      <c r="I31" s="85">
        <v>1039.8</v>
      </c>
      <c r="J31" s="85">
        <v>400</v>
      </c>
      <c r="K31" s="85">
        <f t="shared" si="9"/>
        <v>100</v>
      </c>
      <c r="L31" s="85">
        <f t="shared" si="10"/>
        <v>-639.79999999999995</v>
      </c>
    </row>
    <row r="32" spans="1:12" ht="42" x14ac:dyDescent="0.4">
      <c r="A32" s="34" t="s">
        <v>202</v>
      </c>
      <c r="B32" s="43" t="s">
        <v>201</v>
      </c>
      <c r="C32" s="32" t="s">
        <v>200</v>
      </c>
      <c r="D32" s="77">
        <v>2723.0535</v>
      </c>
      <c r="E32" s="82">
        <v>552.5</v>
      </c>
      <c r="F32" s="83">
        <v>1522.5</v>
      </c>
      <c r="G32" s="83">
        <v>2248.5966600000002</v>
      </c>
      <c r="H32" s="84">
        <f t="shared" si="11"/>
        <v>147.69107783251232</v>
      </c>
      <c r="I32" s="85">
        <v>1794.4</v>
      </c>
      <c r="J32" s="85">
        <v>580</v>
      </c>
      <c r="K32" s="85">
        <f t="shared" si="9"/>
        <v>27.5</v>
      </c>
      <c r="L32" s="85">
        <f t="shared" si="10"/>
        <v>-1214.4000000000001</v>
      </c>
    </row>
    <row r="33" spans="1:13" ht="21" x14ac:dyDescent="0.4">
      <c r="A33" s="34" t="s">
        <v>199</v>
      </c>
      <c r="B33" s="43" t="s">
        <v>198</v>
      </c>
      <c r="C33" s="32" t="s">
        <v>197</v>
      </c>
      <c r="D33" s="77">
        <v>769.94575999999995</v>
      </c>
      <c r="E33" s="82">
        <v>140</v>
      </c>
      <c r="F33" s="83">
        <v>1062.5999999999999</v>
      </c>
      <c r="G33" s="83">
        <v>1468.30882</v>
      </c>
      <c r="H33" s="84">
        <f t="shared" si="11"/>
        <v>138.18076604554867</v>
      </c>
      <c r="I33" s="85">
        <v>1500</v>
      </c>
      <c r="J33" s="85">
        <v>140</v>
      </c>
      <c r="K33" s="85">
        <f t="shared" si="9"/>
        <v>0</v>
      </c>
      <c r="L33" s="85">
        <f t="shared" si="10"/>
        <v>-1360</v>
      </c>
    </row>
    <row r="34" spans="1:13" ht="21" x14ac:dyDescent="0.4">
      <c r="A34" s="34" t="s">
        <v>196</v>
      </c>
      <c r="B34" s="43" t="s">
        <v>195</v>
      </c>
      <c r="C34" s="32" t="s">
        <v>194</v>
      </c>
      <c r="D34" s="77">
        <v>632.58371</v>
      </c>
      <c r="E34" s="82">
        <v>0</v>
      </c>
      <c r="F34" s="83">
        <v>400</v>
      </c>
      <c r="G34" s="83">
        <v>434.55743000000001</v>
      </c>
      <c r="H34" s="84">
        <f t="shared" si="11"/>
        <v>108.6393575</v>
      </c>
      <c r="I34" s="85">
        <v>400</v>
      </c>
      <c r="J34" s="85"/>
      <c r="K34" s="85">
        <f t="shared" si="9"/>
        <v>0</v>
      </c>
      <c r="L34" s="85">
        <f t="shared" si="10"/>
        <v>-400</v>
      </c>
    </row>
    <row r="35" spans="1:13" ht="20.399999999999999" x14ac:dyDescent="0.35">
      <c r="A35" s="42" t="s">
        <v>193</v>
      </c>
      <c r="B35" s="41" t="s">
        <v>192</v>
      </c>
      <c r="C35" s="40" t="s">
        <v>191</v>
      </c>
      <c r="D35" s="76">
        <f t="shared" ref="D35" si="12">SUM(D36:D44)</f>
        <v>878838.17294999992</v>
      </c>
      <c r="E35" s="80">
        <f>SUM(E36:E44)</f>
        <v>703269.18</v>
      </c>
      <c r="F35" s="80">
        <f>SUM(F36:F44)</f>
        <v>898513.63300000003</v>
      </c>
      <c r="G35" s="80">
        <f>G36+G37+G38+G39+G42+G41+G44+G43</f>
        <v>694202.83085999999</v>
      </c>
      <c r="H35" s="81">
        <f t="shared" si="11"/>
        <v>77.2612462809454</v>
      </c>
      <c r="I35" s="81">
        <f t="shared" ref="I35:L35" si="13">SUM(I36:I44)</f>
        <v>898365.00466999994</v>
      </c>
      <c r="J35" s="81">
        <f t="shared" si="13"/>
        <v>766171.06599999999</v>
      </c>
      <c r="K35" s="81">
        <f t="shared" si="13"/>
        <v>62901.886000000013</v>
      </c>
      <c r="L35" s="81">
        <f t="shared" si="13"/>
        <v>-132193.93867</v>
      </c>
    </row>
    <row r="36" spans="1:13" s="37" customFormat="1" ht="42" x14ac:dyDescent="0.4">
      <c r="A36" s="39" t="s">
        <v>190</v>
      </c>
      <c r="B36" s="36" t="s">
        <v>189</v>
      </c>
      <c r="C36" s="32" t="s">
        <v>188</v>
      </c>
      <c r="D36" s="77">
        <v>138472.29999999999</v>
      </c>
      <c r="E36" s="82">
        <v>151877</v>
      </c>
      <c r="F36" s="83">
        <v>151877</v>
      </c>
      <c r="G36" s="83">
        <v>128911.162</v>
      </c>
      <c r="H36" s="84">
        <f t="shared" si="11"/>
        <v>84.878659704892783</v>
      </c>
      <c r="I36" s="85">
        <v>151877</v>
      </c>
      <c r="J36" s="85">
        <v>150352</v>
      </c>
      <c r="K36" s="85">
        <f>J36-E36</f>
        <v>-1525</v>
      </c>
      <c r="L36" s="85">
        <f>J36-I36</f>
        <v>-1525</v>
      </c>
      <c r="M36" s="38"/>
    </row>
    <row r="37" spans="1:13" ht="42" x14ac:dyDescent="0.4">
      <c r="A37" s="34" t="s">
        <v>187</v>
      </c>
      <c r="B37" s="36" t="s">
        <v>186</v>
      </c>
      <c r="C37" s="32" t="s">
        <v>185</v>
      </c>
      <c r="D37" s="77">
        <v>463933.076</v>
      </c>
      <c r="E37" s="82">
        <v>288893.18</v>
      </c>
      <c r="F37" s="83">
        <v>453701.43300000002</v>
      </c>
      <c r="G37" s="83">
        <v>334739.94592999999</v>
      </c>
      <c r="H37" s="84">
        <f t="shared" si="11"/>
        <v>73.779785908236263</v>
      </c>
      <c r="I37" s="85">
        <v>453701.4</v>
      </c>
      <c r="J37" s="85">
        <v>292538.52600000001</v>
      </c>
      <c r="K37" s="85">
        <f t="shared" ref="K37:K42" si="14">J37-E37</f>
        <v>3645.3460000000196</v>
      </c>
      <c r="L37" s="85">
        <f t="shared" ref="L37:L43" si="15">J37-I37</f>
        <v>-161162.87400000001</v>
      </c>
    </row>
    <row r="38" spans="1:13" ht="42" x14ac:dyDescent="0.4">
      <c r="A38" s="34" t="s">
        <v>184</v>
      </c>
      <c r="B38" s="36" t="s">
        <v>183</v>
      </c>
      <c r="C38" s="32" t="s">
        <v>182</v>
      </c>
      <c r="D38" s="77">
        <v>241222.15656999999</v>
      </c>
      <c r="E38" s="82">
        <v>246381.2</v>
      </c>
      <c r="F38" s="83">
        <v>262959.8</v>
      </c>
      <c r="G38" s="83">
        <v>213257.61181999999</v>
      </c>
      <c r="H38" s="84">
        <f t="shared" si="11"/>
        <v>81.098940530073421</v>
      </c>
      <c r="I38" s="85">
        <v>262959.8</v>
      </c>
      <c r="J38" s="85">
        <v>268867.44</v>
      </c>
      <c r="K38" s="85">
        <f t="shared" si="14"/>
        <v>22486.239999999991</v>
      </c>
      <c r="L38" s="85">
        <f t="shared" si="15"/>
        <v>5907.640000000014</v>
      </c>
    </row>
    <row r="39" spans="1:13" ht="21" x14ac:dyDescent="0.4">
      <c r="A39" s="34" t="s">
        <v>181</v>
      </c>
      <c r="B39" s="33" t="s">
        <v>180</v>
      </c>
      <c r="C39" s="32" t="s">
        <v>179</v>
      </c>
      <c r="D39" s="77">
        <v>38154.6466</v>
      </c>
      <c r="E39" s="82">
        <v>15717.8</v>
      </c>
      <c r="F39" s="83">
        <v>31079</v>
      </c>
      <c r="G39" s="83">
        <v>18592.08221</v>
      </c>
      <c r="H39" s="84">
        <f t="shared" si="11"/>
        <v>59.822009105827092</v>
      </c>
      <c r="I39" s="85">
        <v>31079</v>
      </c>
      <c r="J39" s="85">
        <f>53983.1</f>
        <v>53983.1</v>
      </c>
      <c r="K39" s="85">
        <f t="shared" si="14"/>
        <v>38265.300000000003</v>
      </c>
      <c r="L39" s="85">
        <f t="shared" si="15"/>
        <v>22904.1</v>
      </c>
    </row>
    <row r="40" spans="1:13" s="2" customFormat="1" ht="25.5" customHeight="1" x14ac:dyDescent="0.4">
      <c r="A40" s="34" t="s">
        <v>178</v>
      </c>
      <c r="B40" s="33" t="s">
        <v>177</v>
      </c>
      <c r="C40" s="32" t="s">
        <v>176</v>
      </c>
      <c r="D40" s="77">
        <v>0</v>
      </c>
      <c r="E40" s="82">
        <v>0</v>
      </c>
      <c r="F40" s="83">
        <v>0</v>
      </c>
      <c r="G40" s="83">
        <v>0</v>
      </c>
      <c r="H40" s="84">
        <v>0</v>
      </c>
      <c r="I40" s="85">
        <v>0</v>
      </c>
      <c r="J40" s="85">
        <v>0</v>
      </c>
      <c r="K40" s="85">
        <f t="shared" si="14"/>
        <v>0</v>
      </c>
      <c r="L40" s="85">
        <f t="shared" si="15"/>
        <v>0</v>
      </c>
    </row>
    <row r="41" spans="1:13" s="2" customFormat="1" ht="30" customHeight="1" x14ac:dyDescent="0.4">
      <c r="A41" s="35" t="s">
        <v>175</v>
      </c>
      <c r="B41" s="33" t="s">
        <v>174</v>
      </c>
      <c r="C41" s="32" t="s">
        <v>173</v>
      </c>
      <c r="D41" s="77">
        <v>730.68010000000004</v>
      </c>
      <c r="E41" s="82">
        <v>0</v>
      </c>
      <c r="F41" s="83">
        <v>20</v>
      </c>
      <c r="G41" s="83">
        <v>20</v>
      </c>
      <c r="H41" s="84"/>
      <c r="I41" s="85">
        <v>20</v>
      </c>
      <c r="J41" s="85">
        <v>0</v>
      </c>
      <c r="K41" s="85">
        <f t="shared" si="14"/>
        <v>0</v>
      </c>
      <c r="L41" s="85">
        <f t="shared" si="15"/>
        <v>-20</v>
      </c>
    </row>
    <row r="42" spans="1:13" ht="21" x14ac:dyDescent="0.4">
      <c r="A42" s="34" t="s">
        <v>172</v>
      </c>
      <c r="B42" s="33" t="s">
        <v>171</v>
      </c>
      <c r="C42" s="32" t="s">
        <v>170</v>
      </c>
      <c r="D42" s="77">
        <v>1506.13</v>
      </c>
      <c r="E42" s="82">
        <v>400</v>
      </c>
      <c r="F42" s="83">
        <v>400</v>
      </c>
      <c r="G42" s="83">
        <v>354.4</v>
      </c>
      <c r="H42" s="84">
        <f>G42/F42*100</f>
        <v>88.6</v>
      </c>
      <c r="I42" s="85">
        <v>400</v>
      </c>
      <c r="J42" s="85">
        <v>430</v>
      </c>
      <c r="K42" s="85">
        <f t="shared" si="14"/>
        <v>30</v>
      </c>
      <c r="L42" s="85">
        <f t="shared" si="15"/>
        <v>30</v>
      </c>
    </row>
    <row r="43" spans="1:13" s="2" customFormat="1" ht="40.5" customHeight="1" x14ac:dyDescent="0.4">
      <c r="A43" s="34" t="s">
        <v>169</v>
      </c>
      <c r="B43" s="33" t="s">
        <v>276</v>
      </c>
      <c r="C43" s="32" t="s">
        <v>277</v>
      </c>
      <c r="D43" s="66">
        <v>0</v>
      </c>
      <c r="E43" s="87">
        <v>0</v>
      </c>
      <c r="F43" s="83">
        <v>0</v>
      </c>
      <c r="G43" s="83">
        <v>-0.17577000000000001</v>
      </c>
      <c r="H43" s="83">
        <v>0</v>
      </c>
      <c r="I43" s="88">
        <v>0</v>
      </c>
      <c r="J43" s="89">
        <v>0</v>
      </c>
      <c r="K43" s="88">
        <v>0</v>
      </c>
      <c r="L43" s="88">
        <f t="shared" si="15"/>
        <v>0</v>
      </c>
    </row>
    <row r="44" spans="1:13" s="2" customFormat="1" ht="40.5" customHeight="1" x14ac:dyDescent="0.4">
      <c r="A44" s="34" t="s">
        <v>168</v>
      </c>
      <c r="B44" s="33" t="s">
        <v>167</v>
      </c>
      <c r="C44" s="32" t="s">
        <v>166</v>
      </c>
      <c r="D44" s="77">
        <v>-5180.8163199999999</v>
      </c>
      <c r="E44" s="82">
        <v>0</v>
      </c>
      <c r="F44" s="83">
        <v>-1523.6</v>
      </c>
      <c r="G44" s="83">
        <v>-1672.19533</v>
      </c>
      <c r="H44" s="84">
        <f>G44/F44*100</f>
        <v>109.75290955631401</v>
      </c>
      <c r="I44" s="85">
        <v>-1672.19533</v>
      </c>
      <c r="J44" s="85">
        <v>0</v>
      </c>
      <c r="K44" s="85">
        <f>J44-E44</f>
        <v>0</v>
      </c>
      <c r="L44" s="85">
        <f>J44-I44</f>
        <v>1672.19533</v>
      </c>
    </row>
    <row r="45" spans="1:13" ht="33" customHeight="1" x14ac:dyDescent="0.35">
      <c r="A45" s="30"/>
      <c r="B45" s="29"/>
      <c r="C45" s="28" t="s">
        <v>165</v>
      </c>
      <c r="D45" s="78">
        <f t="shared" ref="D45:E45" si="16">D13+D35</f>
        <v>1031340.45618</v>
      </c>
      <c r="E45" s="90">
        <f t="shared" si="16"/>
        <v>842378.88000000012</v>
      </c>
      <c r="F45" s="90">
        <f>F13+F35</f>
        <v>1065997.273</v>
      </c>
      <c r="G45" s="90">
        <f>G13+G35</f>
        <v>852434.08854000003</v>
      </c>
      <c r="H45" s="91">
        <f>G45/F45*100</f>
        <v>79.965878912712753</v>
      </c>
      <c r="I45" s="91">
        <f>I13+I35</f>
        <v>1071099.80467</v>
      </c>
      <c r="J45" s="91">
        <f t="shared" ref="J45:L45" si="17">J13+J35</f>
        <v>939742.26599999995</v>
      </c>
      <c r="K45" s="91">
        <f t="shared" si="17"/>
        <v>97363.386000000013</v>
      </c>
      <c r="L45" s="91">
        <f t="shared" si="17"/>
        <v>-131357.53867000001</v>
      </c>
    </row>
    <row r="46" spans="1:13" ht="21" x14ac:dyDescent="0.35">
      <c r="A46" s="8"/>
      <c r="B46" s="8"/>
      <c r="C46" s="7" t="s">
        <v>164</v>
      </c>
      <c r="D46" s="7"/>
      <c r="E46" s="92"/>
      <c r="F46" s="93"/>
      <c r="G46" s="93"/>
      <c r="H46" s="93"/>
      <c r="I46" s="94"/>
      <c r="J46" s="94"/>
      <c r="K46" s="94"/>
      <c r="L46" s="94"/>
    </row>
    <row r="47" spans="1:13" ht="20.399999999999999" x14ac:dyDescent="0.35">
      <c r="A47" s="15">
        <v>1</v>
      </c>
      <c r="B47" s="15" t="s">
        <v>163</v>
      </c>
      <c r="C47" s="7" t="s">
        <v>162</v>
      </c>
      <c r="D47" s="6">
        <f t="shared" ref="D47:E47" si="18">SUM(D48:D55)</f>
        <v>88166.56</v>
      </c>
      <c r="E47" s="95">
        <f t="shared" si="18"/>
        <v>87030.290000000008</v>
      </c>
      <c r="F47" s="95">
        <f>SUM(F48:F55)</f>
        <v>93739.448000000004</v>
      </c>
      <c r="G47" s="95">
        <f>SUM(G48:G55)</f>
        <v>76609.66</v>
      </c>
      <c r="H47" s="95">
        <f t="shared" ref="H47:H52" si="19">G47/F47*100</f>
        <v>81.726169328413363</v>
      </c>
      <c r="I47" s="95">
        <f t="shared" ref="I47:L47" si="20">SUM(I48:I55)</f>
        <v>93770.148000000001</v>
      </c>
      <c r="J47" s="95">
        <f t="shared" si="20"/>
        <v>108402.18700000001</v>
      </c>
      <c r="K47" s="95">
        <f t="shared" si="20"/>
        <v>21371.897000000004</v>
      </c>
      <c r="L47" s="95">
        <f t="shared" si="20"/>
        <v>14632.039000000001</v>
      </c>
    </row>
    <row r="48" spans="1:13" ht="42" x14ac:dyDescent="0.4">
      <c r="A48" s="8" t="s">
        <v>12</v>
      </c>
      <c r="B48" s="8" t="s">
        <v>161</v>
      </c>
      <c r="C48" s="14" t="s">
        <v>160</v>
      </c>
      <c r="D48" s="16">
        <v>1493.89</v>
      </c>
      <c r="E48" s="96">
        <v>1633.5</v>
      </c>
      <c r="F48" s="97">
        <v>1910.1780000000001</v>
      </c>
      <c r="G48" s="97">
        <v>1681</v>
      </c>
      <c r="H48" s="95">
        <f t="shared" si="19"/>
        <v>88.002269945523395</v>
      </c>
      <c r="I48" s="98">
        <f>F48+68.8</f>
        <v>1978.9780000000001</v>
      </c>
      <c r="J48" s="99">
        <v>1633.4</v>
      </c>
      <c r="K48" s="100">
        <f t="shared" ref="K48:K55" si="21">J48-E48</f>
        <v>-9.9999999999909051E-2</v>
      </c>
      <c r="L48" s="100">
        <f t="shared" ref="L48:L55" si="22">J48-I48</f>
        <v>-345.57799999999997</v>
      </c>
    </row>
    <row r="49" spans="1:12" ht="63" x14ac:dyDescent="0.4">
      <c r="A49" s="8" t="s">
        <v>10</v>
      </c>
      <c r="B49" s="8" t="s">
        <v>159</v>
      </c>
      <c r="C49" s="14" t="s">
        <v>158</v>
      </c>
      <c r="D49" s="16">
        <v>371.63</v>
      </c>
      <c r="E49" s="96">
        <v>388</v>
      </c>
      <c r="F49" s="97">
        <v>388</v>
      </c>
      <c r="G49" s="97">
        <v>240.36</v>
      </c>
      <c r="H49" s="95">
        <f t="shared" si="19"/>
        <v>61.948453608247419</v>
      </c>
      <c r="I49" s="98">
        <f>F49</f>
        <v>388</v>
      </c>
      <c r="J49" s="99">
        <v>388</v>
      </c>
      <c r="K49" s="100">
        <f t="shared" si="21"/>
        <v>0</v>
      </c>
      <c r="L49" s="100">
        <f>J49-I49</f>
        <v>0</v>
      </c>
    </row>
    <row r="50" spans="1:12" ht="63" x14ac:dyDescent="0.4">
      <c r="A50" s="8" t="s">
        <v>7</v>
      </c>
      <c r="B50" s="8" t="s">
        <v>157</v>
      </c>
      <c r="C50" s="14" t="s">
        <v>156</v>
      </c>
      <c r="D50" s="16">
        <v>46024.61</v>
      </c>
      <c r="E50" s="96">
        <v>49042.03</v>
      </c>
      <c r="F50" s="97">
        <v>50580.480000000003</v>
      </c>
      <c r="G50" s="97">
        <v>42956.62</v>
      </c>
      <c r="H50" s="95">
        <f t="shared" si="19"/>
        <v>84.927268384957983</v>
      </c>
      <c r="I50" s="98">
        <f t="shared" ref="I50:I51" si="23">F50</f>
        <v>50580.480000000003</v>
      </c>
      <c r="J50" s="99">
        <v>64442.400000000001</v>
      </c>
      <c r="K50" s="100">
        <f t="shared" si="21"/>
        <v>15400.370000000003</v>
      </c>
      <c r="L50" s="100">
        <f t="shared" si="22"/>
        <v>13861.919999999998</v>
      </c>
    </row>
    <row r="51" spans="1:12" ht="21" x14ac:dyDescent="0.4">
      <c r="A51" s="8" t="s">
        <v>5</v>
      </c>
      <c r="B51" s="8" t="s">
        <v>155</v>
      </c>
      <c r="C51" s="14" t="s">
        <v>154</v>
      </c>
      <c r="D51" s="16">
        <v>8.8000000000000007</v>
      </c>
      <c r="E51" s="96">
        <v>5</v>
      </c>
      <c r="F51" s="97">
        <v>5</v>
      </c>
      <c r="G51" s="97">
        <v>5</v>
      </c>
      <c r="H51" s="95">
        <f t="shared" si="19"/>
        <v>100</v>
      </c>
      <c r="I51" s="98">
        <f t="shared" si="23"/>
        <v>5</v>
      </c>
      <c r="J51" s="99">
        <v>5.44</v>
      </c>
      <c r="K51" s="100">
        <f t="shared" si="21"/>
        <v>0.44000000000000039</v>
      </c>
      <c r="L51" s="100">
        <f t="shared" si="22"/>
        <v>0.44000000000000039</v>
      </c>
    </row>
    <row r="52" spans="1:12" ht="20.399999999999999" customHeight="1" x14ac:dyDescent="0.4">
      <c r="A52" s="8" t="s">
        <v>2</v>
      </c>
      <c r="B52" s="8" t="s">
        <v>153</v>
      </c>
      <c r="C52" s="14" t="s">
        <v>152</v>
      </c>
      <c r="D52" s="16">
        <v>1512.09</v>
      </c>
      <c r="E52" s="96">
        <v>1561.37</v>
      </c>
      <c r="F52" s="97">
        <v>1665.77</v>
      </c>
      <c r="G52" s="97">
        <v>1376.17</v>
      </c>
      <c r="H52" s="95">
        <f t="shared" si="19"/>
        <v>82.61464667991379</v>
      </c>
      <c r="I52" s="98">
        <f>F52+28</f>
        <v>1693.77</v>
      </c>
      <c r="J52" s="99">
        <v>1614.5</v>
      </c>
      <c r="K52" s="100">
        <f t="shared" si="21"/>
        <v>53.130000000000109</v>
      </c>
      <c r="L52" s="100">
        <f t="shared" si="22"/>
        <v>-79.269999999999982</v>
      </c>
    </row>
    <row r="53" spans="1:12" ht="22.5" customHeight="1" x14ac:dyDescent="0.4">
      <c r="A53" s="8" t="s">
        <v>151</v>
      </c>
      <c r="B53" s="8" t="s">
        <v>150</v>
      </c>
      <c r="C53" s="14" t="s">
        <v>149</v>
      </c>
      <c r="D53" s="16">
        <v>300</v>
      </c>
      <c r="E53" s="101"/>
      <c r="F53" s="97">
        <v>0</v>
      </c>
      <c r="G53" s="97">
        <v>0</v>
      </c>
      <c r="H53" s="95">
        <v>0</v>
      </c>
      <c r="I53" s="98"/>
      <c r="J53" s="99">
        <v>0</v>
      </c>
      <c r="K53" s="100">
        <f t="shared" si="21"/>
        <v>0</v>
      </c>
      <c r="L53" s="100">
        <f t="shared" si="22"/>
        <v>0</v>
      </c>
    </row>
    <row r="54" spans="1:12" ht="20.399999999999999" customHeight="1" x14ac:dyDescent="0.4">
      <c r="A54" s="8" t="s">
        <v>148</v>
      </c>
      <c r="B54" s="8" t="s">
        <v>147</v>
      </c>
      <c r="C54" s="14" t="s">
        <v>146</v>
      </c>
      <c r="D54" s="31">
        <v>0</v>
      </c>
      <c r="E54" s="96">
        <v>100</v>
      </c>
      <c r="F54" s="97">
        <v>100</v>
      </c>
      <c r="G54" s="97">
        <v>0</v>
      </c>
      <c r="H54" s="95">
        <v>0</v>
      </c>
      <c r="I54" s="98">
        <v>0</v>
      </c>
      <c r="J54" s="99">
        <v>100</v>
      </c>
      <c r="K54" s="100">
        <f t="shared" si="21"/>
        <v>0</v>
      </c>
      <c r="L54" s="100">
        <f t="shared" si="22"/>
        <v>100</v>
      </c>
    </row>
    <row r="55" spans="1:12" ht="21" x14ac:dyDescent="0.4">
      <c r="A55" s="8" t="s">
        <v>145</v>
      </c>
      <c r="B55" s="8" t="s">
        <v>144</v>
      </c>
      <c r="C55" s="14" t="s">
        <v>143</v>
      </c>
      <c r="D55" s="31">
        <v>38455.54</v>
      </c>
      <c r="E55" s="96">
        <v>34300.39</v>
      </c>
      <c r="F55" s="97">
        <v>39090.019999999997</v>
      </c>
      <c r="G55" s="97">
        <v>30350.51</v>
      </c>
      <c r="H55" s="95">
        <f>G55/F55*100</f>
        <v>77.642605452747276</v>
      </c>
      <c r="I55" s="98">
        <f>F55+33.9</f>
        <v>39123.919999999998</v>
      </c>
      <c r="J55" s="99">
        <v>40218.447</v>
      </c>
      <c r="K55" s="100">
        <f t="shared" si="21"/>
        <v>5918.0570000000007</v>
      </c>
      <c r="L55" s="100">
        <f t="shared" si="22"/>
        <v>1094.5270000000019</v>
      </c>
    </row>
    <row r="56" spans="1:12" s="2" customFormat="1" ht="20.399999999999999" hidden="1" x14ac:dyDescent="0.35">
      <c r="A56" s="27">
        <v>2</v>
      </c>
      <c r="B56" s="27" t="s">
        <v>142</v>
      </c>
      <c r="C56" s="26" t="s">
        <v>141</v>
      </c>
      <c r="D56" s="57"/>
      <c r="E56" s="57"/>
      <c r="F56" s="25">
        <f>SUM(F57)</f>
        <v>0</v>
      </c>
      <c r="G56" s="25">
        <f>SUM(G57)</f>
        <v>0</v>
      </c>
      <c r="H56" s="24">
        <v>0</v>
      </c>
      <c r="I56" s="1"/>
    </row>
    <row r="57" spans="1:12" s="2" customFormat="1" ht="21" hidden="1" x14ac:dyDescent="0.4">
      <c r="A57" s="23" t="s">
        <v>140</v>
      </c>
      <c r="B57" s="23" t="s">
        <v>139</v>
      </c>
      <c r="C57" s="22" t="s">
        <v>138</v>
      </c>
      <c r="D57" s="58"/>
      <c r="E57" s="58"/>
      <c r="F57" s="21">
        <v>0</v>
      </c>
      <c r="G57" s="20">
        <v>0</v>
      </c>
      <c r="H57" s="20">
        <v>0</v>
      </c>
      <c r="I57" s="1"/>
    </row>
    <row r="58" spans="1:12" ht="40.799999999999997" x14ac:dyDescent="0.35">
      <c r="A58" s="15" t="s">
        <v>137</v>
      </c>
      <c r="B58" s="15" t="s">
        <v>136</v>
      </c>
      <c r="C58" s="7" t="s">
        <v>135</v>
      </c>
      <c r="D58" s="55">
        <f t="shared" ref="D58:E58" si="24">SUM(D59:D60)</f>
        <v>2387.31</v>
      </c>
      <c r="E58" s="102">
        <f t="shared" si="24"/>
        <v>1800.2</v>
      </c>
      <c r="F58" s="102">
        <f>SUM(F59:F60)</f>
        <v>2467.4</v>
      </c>
      <c r="G58" s="102">
        <f>SUM(G59:G60)</f>
        <v>2101.0550000000003</v>
      </c>
      <c r="H58" s="95">
        <f>G58/F58%</f>
        <v>85.152589770608756</v>
      </c>
      <c r="I58" s="103">
        <f t="shared" ref="I58:L58" si="25">SUM(I59:I60)</f>
        <v>2467.4</v>
      </c>
      <c r="J58" s="104">
        <f t="shared" si="25"/>
        <v>2199.3199999999997</v>
      </c>
      <c r="K58" s="104">
        <f t="shared" si="25"/>
        <v>399.11999999999989</v>
      </c>
      <c r="L58" s="104">
        <f t="shared" si="25"/>
        <v>-268.08000000000004</v>
      </c>
    </row>
    <row r="59" spans="1:12" ht="63" customHeight="1" x14ac:dyDescent="0.4">
      <c r="A59" s="8" t="s">
        <v>134</v>
      </c>
      <c r="B59" s="8" t="s">
        <v>133</v>
      </c>
      <c r="C59" s="14" t="s">
        <v>132</v>
      </c>
      <c r="D59" s="16">
        <v>1608.93</v>
      </c>
      <c r="E59" s="96">
        <v>1590.2</v>
      </c>
      <c r="F59" s="97">
        <v>1772.3</v>
      </c>
      <c r="G59" s="97">
        <v>1419.845</v>
      </c>
      <c r="H59" s="93">
        <f t="shared" ref="H59:H99" si="26">G59/F59*100</f>
        <v>80.113129831292667</v>
      </c>
      <c r="I59" s="98">
        <f>F59</f>
        <v>1772.3</v>
      </c>
      <c r="J59" s="99">
        <v>1799.32</v>
      </c>
      <c r="K59" s="100">
        <f t="shared" ref="K59:K60" si="27">J59-E59</f>
        <v>209.11999999999989</v>
      </c>
      <c r="L59" s="100">
        <f t="shared" ref="L59:L71" si="28">J59-I59</f>
        <v>27.019999999999982</v>
      </c>
    </row>
    <row r="60" spans="1:12" ht="42" x14ac:dyDescent="0.4">
      <c r="A60" s="8" t="s">
        <v>131</v>
      </c>
      <c r="B60" s="8" t="s">
        <v>130</v>
      </c>
      <c r="C60" s="14" t="s">
        <v>129</v>
      </c>
      <c r="D60" s="16">
        <v>778.38</v>
      </c>
      <c r="E60" s="96">
        <v>210</v>
      </c>
      <c r="F60" s="97">
        <v>695.1</v>
      </c>
      <c r="G60" s="97">
        <v>681.21</v>
      </c>
      <c r="H60" s="93">
        <f t="shared" si="26"/>
        <v>98.001726370306429</v>
      </c>
      <c r="I60" s="98">
        <f>F60</f>
        <v>695.1</v>
      </c>
      <c r="J60" s="99">
        <v>400</v>
      </c>
      <c r="K60" s="100">
        <f t="shared" si="27"/>
        <v>190</v>
      </c>
      <c r="L60" s="100">
        <f t="shared" si="28"/>
        <v>-295.10000000000002</v>
      </c>
    </row>
    <row r="61" spans="1:12" ht="20.399999999999999" x14ac:dyDescent="0.35">
      <c r="A61" s="15" t="s">
        <v>128</v>
      </c>
      <c r="B61" s="15" t="s">
        <v>127</v>
      </c>
      <c r="C61" s="7" t="s">
        <v>126</v>
      </c>
      <c r="D61" s="55">
        <f t="shared" ref="D61:E61" si="29">SUM(D62:D66)</f>
        <v>303487.42700000003</v>
      </c>
      <c r="E61" s="102">
        <f t="shared" si="29"/>
        <v>148370.1</v>
      </c>
      <c r="F61" s="102">
        <f>SUM(F62:F66)</f>
        <v>293728.72000000003</v>
      </c>
      <c r="G61" s="102">
        <f>SUM(G62:G66)</f>
        <v>204765.38999999998</v>
      </c>
      <c r="H61" s="95">
        <f t="shared" si="26"/>
        <v>69.712416953983919</v>
      </c>
      <c r="I61" s="103">
        <f t="shared" ref="I61:L61" si="30">SUM(I62:I66)</f>
        <v>293728.72000000003</v>
      </c>
      <c r="J61" s="104">
        <f t="shared" si="30"/>
        <v>124842.3</v>
      </c>
      <c r="K61" s="104">
        <f t="shared" si="30"/>
        <v>-23527.800000000007</v>
      </c>
      <c r="L61" s="104">
        <f t="shared" si="30"/>
        <v>-168886.41999999998</v>
      </c>
    </row>
    <row r="62" spans="1:12" ht="21" x14ac:dyDescent="0.4">
      <c r="A62" s="8" t="s">
        <v>123</v>
      </c>
      <c r="B62" s="8" t="s">
        <v>125</v>
      </c>
      <c r="C62" s="14" t="s">
        <v>124</v>
      </c>
      <c r="D62" s="79">
        <v>521.9</v>
      </c>
      <c r="E62" s="96">
        <v>594</v>
      </c>
      <c r="F62" s="97">
        <v>669.09</v>
      </c>
      <c r="G62" s="97">
        <v>666.98</v>
      </c>
      <c r="H62" s="93">
        <f t="shared" si="26"/>
        <v>99.684646310660753</v>
      </c>
      <c r="I62" s="98">
        <f>F62</f>
        <v>669.09</v>
      </c>
      <c r="J62" s="99">
        <v>912.2</v>
      </c>
      <c r="K62" s="100">
        <f t="shared" ref="K62:K66" si="31">J62-E62</f>
        <v>318.20000000000005</v>
      </c>
      <c r="L62" s="100">
        <f t="shared" si="28"/>
        <v>243.11</v>
      </c>
    </row>
    <row r="63" spans="1:12" ht="18.75" customHeight="1" x14ac:dyDescent="0.4">
      <c r="A63" s="8" t="s">
        <v>123</v>
      </c>
      <c r="B63" s="8" t="s">
        <v>122</v>
      </c>
      <c r="C63" s="14" t="s">
        <v>121</v>
      </c>
      <c r="D63" s="31">
        <v>188.91</v>
      </c>
      <c r="E63" s="96">
        <v>0</v>
      </c>
      <c r="F63" s="97">
        <v>0</v>
      </c>
      <c r="G63" s="97">
        <v>0</v>
      </c>
      <c r="H63" s="93">
        <v>0</v>
      </c>
      <c r="I63" s="98"/>
      <c r="J63" s="99">
        <v>0</v>
      </c>
      <c r="K63" s="100">
        <f t="shared" si="31"/>
        <v>0</v>
      </c>
      <c r="L63" s="100">
        <f t="shared" si="28"/>
        <v>0</v>
      </c>
    </row>
    <row r="64" spans="1:12" ht="21" x14ac:dyDescent="0.4">
      <c r="A64" s="8" t="s">
        <v>120</v>
      </c>
      <c r="B64" s="8" t="s">
        <v>119</v>
      </c>
      <c r="C64" s="14" t="s">
        <v>118</v>
      </c>
      <c r="D64" s="31">
        <v>3800</v>
      </c>
      <c r="E64" s="96">
        <v>4470</v>
      </c>
      <c r="F64" s="97">
        <v>18082</v>
      </c>
      <c r="G64" s="97">
        <v>16704.79</v>
      </c>
      <c r="H64" s="93">
        <f t="shared" si="26"/>
        <v>92.383530582900136</v>
      </c>
      <c r="I64" s="98">
        <f t="shared" ref="I64:I71" si="32">F64</f>
        <v>18082</v>
      </c>
      <c r="J64" s="99">
        <v>4470</v>
      </c>
      <c r="K64" s="100">
        <f t="shared" si="31"/>
        <v>0</v>
      </c>
      <c r="L64" s="100">
        <f t="shared" si="28"/>
        <v>-13612</v>
      </c>
    </row>
    <row r="65" spans="1:12" ht="21" x14ac:dyDescent="0.4">
      <c r="A65" s="8" t="s">
        <v>117</v>
      </c>
      <c r="B65" s="8" t="s">
        <v>116</v>
      </c>
      <c r="C65" s="14" t="s">
        <v>115</v>
      </c>
      <c r="D65" s="16">
        <v>298218.86700000003</v>
      </c>
      <c r="E65" s="96">
        <v>143214.70000000001</v>
      </c>
      <c r="F65" s="97">
        <v>274379.63</v>
      </c>
      <c r="G65" s="97">
        <v>186859.53</v>
      </c>
      <c r="H65" s="93">
        <f t="shared" si="26"/>
        <v>68.102551927779757</v>
      </c>
      <c r="I65" s="98">
        <f t="shared" si="32"/>
        <v>274379.63</v>
      </c>
      <c r="J65" s="99">
        <v>118928.1</v>
      </c>
      <c r="K65" s="100">
        <f t="shared" si="31"/>
        <v>-24286.600000000006</v>
      </c>
      <c r="L65" s="100">
        <f t="shared" si="28"/>
        <v>-155451.53</v>
      </c>
    </row>
    <row r="66" spans="1:12" ht="21" x14ac:dyDescent="0.4">
      <c r="A66" s="8" t="s">
        <v>114</v>
      </c>
      <c r="B66" s="8" t="s">
        <v>113</v>
      </c>
      <c r="C66" s="14" t="s">
        <v>112</v>
      </c>
      <c r="D66" s="31">
        <v>757.75</v>
      </c>
      <c r="E66" s="96">
        <v>91.4</v>
      </c>
      <c r="F66" s="97">
        <v>598</v>
      </c>
      <c r="G66" s="97">
        <v>534.09</v>
      </c>
      <c r="H66" s="93">
        <f t="shared" si="26"/>
        <v>89.312709030100336</v>
      </c>
      <c r="I66" s="98">
        <f t="shared" si="32"/>
        <v>598</v>
      </c>
      <c r="J66" s="99">
        <v>532</v>
      </c>
      <c r="K66" s="100">
        <f t="shared" si="31"/>
        <v>440.6</v>
      </c>
      <c r="L66" s="100">
        <f t="shared" si="28"/>
        <v>-66</v>
      </c>
    </row>
    <row r="67" spans="1:12" ht="20.399999999999999" x14ac:dyDescent="0.35">
      <c r="A67" s="15" t="s">
        <v>111</v>
      </c>
      <c r="B67" s="15" t="s">
        <v>110</v>
      </c>
      <c r="C67" s="7" t="s">
        <v>109</v>
      </c>
      <c r="D67" s="55">
        <f t="shared" ref="D67:E67" si="33">SUM(D68:D71)</f>
        <v>15477.117999999999</v>
      </c>
      <c r="E67" s="102">
        <f t="shared" si="33"/>
        <v>1170.2</v>
      </c>
      <c r="F67" s="102">
        <f>SUM(F68:F71)</f>
        <v>18292.52</v>
      </c>
      <c r="G67" s="102">
        <f>SUM(G68:G71)</f>
        <v>3911.3599999999997</v>
      </c>
      <c r="H67" s="95">
        <f t="shared" si="26"/>
        <v>21.38229177827877</v>
      </c>
      <c r="I67" s="103">
        <f t="shared" ref="I67:L67" si="34">SUM(I68:I71)</f>
        <v>18292.52</v>
      </c>
      <c r="J67" s="103">
        <f t="shared" si="34"/>
        <v>27620.242000000002</v>
      </c>
      <c r="K67" s="104">
        <f t="shared" si="34"/>
        <v>26450.042000000001</v>
      </c>
      <c r="L67" s="104">
        <f t="shared" si="34"/>
        <v>9327.7219999999979</v>
      </c>
    </row>
    <row r="68" spans="1:12" ht="21" x14ac:dyDescent="0.4">
      <c r="A68" s="8" t="s">
        <v>108</v>
      </c>
      <c r="B68" s="8" t="s">
        <v>107</v>
      </c>
      <c r="C68" s="14" t="s">
        <v>106</v>
      </c>
      <c r="D68" s="31">
        <v>411.07799999999997</v>
      </c>
      <c r="E68" s="96">
        <v>339</v>
      </c>
      <c r="F68" s="97">
        <v>339</v>
      </c>
      <c r="G68" s="97">
        <v>283.10000000000002</v>
      </c>
      <c r="H68" s="93">
        <f t="shared" si="26"/>
        <v>83.510324483775818</v>
      </c>
      <c r="I68" s="98">
        <f t="shared" si="32"/>
        <v>339</v>
      </c>
      <c r="J68" s="99">
        <v>0</v>
      </c>
      <c r="K68" s="100">
        <f t="shared" ref="K68:K71" si="35">J68-E68</f>
        <v>-339</v>
      </c>
      <c r="L68" s="100">
        <f t="shared" si="28"/>
        <v>-339</v>
      </c>
    </row>
    <row r="69" spans="1:12" ht="21" x14ac:dyDescent="0.4">
      <c r="A69" s="8" t="s">
        <v>105</v>
      </c>
      <c r="B69" s="19" t="s">
        <v>104</v>
      </c>
      <c r="C69" s="18" t="s">
        <v>103</v>
      </c>
      <c r="D69" s="16">
        <v>11324.24</v>
      </c>
      <c r="E69" s="96">
        <v>100</v>
      </c>
      <c r="F69" s="97">
        <v>9706.8700000000008</v>
      </c>
      <c r="G69" s="97">
        <v>2942.66</v>
      </c>
      <c r="H69" s="105">
        <f t="shared" si="26"/>
        <v>30.315230347166487</v>
      </c>
      <c r="I69" s="98">
        <f t="shared" si="32"/>
        <v>9706.8700000000008</v>
      </c>
      <c r="J69" s="99">
        <v>26139.042000000001</v>
      </c>
      <c r="K69" s="100">
        <f t="shared" si="35"/>
        <v>26039.042000000001</v>
      </c>
      <c r="L69" s="100">
        <f t="shared" si="28"/>
        <v>16432.171999999999</v>
      </c>
    </row>
    <row r="70" spans="1:12" ht="21" x14ac:dyDescent="0.4">
      <c r="A70" s="8" t="s">
        <v>102</v>
      </c>
      <c r="B70" s="8" t="s">
        <v>101</v>
      </c>
      <c r="C70" s="14" t="s">
        <v>100</v>
      </c>
      <c r="D70" s="16">
        <v>3741.8</v>
      </c>
      <c r="E70" s="96">
        <v>731.2</v>
      </c>
      <c r="F70" s="97">
        <v>1201.2</v>
      </c>
      <c r="G70" s="97">
        <v>685.6</v>
      </c>
      <c r="H70" s="105">
        <f t="shared" si="26"/>
        <v>57.076257076257079</v>
      </c>
      <c r="I70" s="98">
        <f t="shared" si="32"/>
        <v>1201.2</v>
      </c>
      <c r="J70" s="99">
        <v>1481.2</v>
      </c>
      <c r="K70" s="100">
        <f t="shared" si="35"/>
        <v>750</v>
      </c>
      <c r="L70" s="100">
        <f t="shared" si="28"/>
        <v>280</v>
      </c>
    </row>
    <row r="71" spans="1:12" s="2" customFormat="1" ht="23.25" customHeight="1" x14ac:dyDescent="0.4">
      <c r="A71" s="8" t="s">
        <v>99</v>
      </c>
      <c r="B71" s="8" t="s">
        <v>98</v>
      </c>
      <c r="C71" s="14" t="s">
        <v>97</v>
      </c>
      <c r="D71" s="14"/>
      <c r="E71" s="96">
        <v>0</v>
      </c>
      <c r="F71" s="97">
        <v>7045.45</v>
      </c>
      <c r="G71" s="106">
        <v>0</v>
      </c>
      <c r="H71" s="105">
        <f t="shared" si="26"/>
        <v>0</v>
      </c>
      <c r="I71" s="98">
        <f t="shared" si="32"/>
        <v>7045.45</v>
      </c>
      <c r="J71" s="99">
        <v>0</v>
      </c>
      <c r="K71" s="100">
        <f t="shared" si="35"/>
        <v>0</v>
      </c>
      <c r="L71" s="100">
        <f t="shared" si="28"/>
        <v>-7045.45</v>
      </c>
    </row>
    <row r="72" spans="1:12" ht="24" customHeight="1" x14ac:dyDescent="0.35">
      <c r="A72" s="15" t="s">
        <v>96</v>
      </c>
      <c r="B72" s="15" t="s">
        <v>95</v>
      </c>
      <c r="C72" s="7" t="s">
        <v>94</v>
      </c>
      <c r="D72" s="55">
        <f t="shared" ref="D72:E72" si="36">D75</f>
        <v>805</v>
      </c>
      <c r="E72" s="102">
        <f t="shared" si="36"/>
        <v>500</v>
      </c>
      <c r="F72" s="102">
        <f>F75</f>
        <v>900.23</v>
      </c>
      <c r="G72" s="102">
        <f>G75</f>
        <v>0</v>
      </c>
      <c r="H72" s="93">
        <f t="shared" si="26"/>
        <v>0</v>
      </c>
      <c r="I72" s="103">
        <f t="shared" ref="I72:L72" si="37">I75</f>
        <v>900.23</v>
      </c>
      <c r="J72" s="104">
        <f t="shared" si="37"/>
        <v>174.8</v>
      </c>
      <c r="K72" s="104">
        <f t="shared" si="37"/>
        <v>-325.2</v>
      </c>
      <c r="L72" s="104">
        <f t="shared" si="37"/>
        <v>0</v>
      </c>
    </row>
    <row r="73" spans="1:12" ht="16.5" hidden="1" customHeight="1" x14ac:dyDescent="0.4">
      <c r="A73" s="8" t="s">
        <v>89</v>
      </c>
      <c r="B73" s="8" t="s">
        <v>93</v>
      </c>
      <c r="C73" s="14" t="s">
        <v>92</v>
      </c>
      <c r="D73" s="59"/>
      <c r="E73" s="59"/>
      <c r="F73" s="16">
        <v>0</v>
      </c>
      <c r="G73" s="13">
        <v>0</v>
      </c>
      <c r="H73" s="13" t="e">
        <f t="shared" si="26"/>
        <v>#DIV/0!</v>
      </c>
      <c r="I73" s="1"/>
    </row>
    <row r="74" spans="1:12" ht="17.25" hidden="1" customHeight="1" x14ac:dyDescent="0.35">
      <c r="A74" s="8" t="s">
        <v>89</v>
      </c>
      <c r="B74" s="8" t="s">
        <v>91</v>
      </c>
      <c r="C74" s="17" t="s">
        <v>90</v>
      </c>
      <c r="D74" s="17"/>
      <c r="E74" s="17"/>
      <c r="F74" s="13">
        <v>0</v>
      </c>
      <c r="G74" s="13">
        <v>0</v>
      </c>
      <c r="H74" s="13" t="e">
        <f t="shared" si="26"/>
        <v>#DIV/0!</v>
      </c>
      <c r="I74" s="1"/>
    </row>
    <row r="75" spans="1:12" ht="17.25" customHeight="1" x14ac:dyDescent="0.4">
      <c r="A75" s="8" t="s">
        <v>89</v>
      </c>
      <c r="B75" s="8" t="s">
        <v>88</v>
      </c>
      <c r="C75" s="14" t="s">
        <v>87</v>
      </c>
      <c r="D75" s="60">
        <v>805</v>
      </c>
      <c r="E75" s="96">
        <v>500</v>
      </c>
      <c r="F75" s="97">
        <v>900.23</v>
      </c>
      <c r="G75" s="97">
        <v>0</v>
      </c>
      <c r="H75" s="105">
        <f t="shared" si="26"/>
        <v>0</v>
      </c>
      <c r="I75" s="98">
        <f t="shared" ref="I75" si="38">F75</f>
        <v>900.23</v>
      </c>
      <c r="J75" s="99">
        <v>174.8</v>
      </c>
      <c r="K75" s="100">
        <f t="shared" ref="K75" si="39">J75-E75</f>
        <v>-325.2</v>
      </c>
      <c r="L75" s="99"/>
    </row>
    <row r="76" spans="1:12" ht="21" customHeight="1" x14ac:dyDescent="0.35">
      <c r="A76" s="15" t="s">
        <v>86</v>
      </c>
      <c r="B76" s="15" t="s">
        <v>85</v>
      </c>
      <c r="C76" s="7" t="s">
        <v>84</v>
      </c>
      <c r="D76" s="55">
        <f t="shared" ref="D76:E76" si="40">SUM(D77:D82)</f>
        <v>452405.7099999999</v>
      </c>
      <c r="E76" s="102">
        <f t="shared" si="40"/>
        <v>432281.35999999993</v>
      </c>
      <c r="F76" s="102">
        <f>SUM(F77:F82)</f>
        <v>491109.83999999997</v>
      </c>
      <c r="G76" s="102">
        <f>SUM(G77:G82)</f>
        <v>388553.39999999997</v>
      </c>
      <c r="H76" s="95">
        <f t="shared" si="26"/>
        <v>79.117412919276873</v>
      </c>
      <c r="I76" s="103">
        <f t="shared" ref="I76:L76" si="41">SUM(I77:I82)</f>
        <v>492909.83999999997</v>
      </c>
      <c r="J76" s="104">
        <f t="shared" si="41"/>
        <v>496988.76300000004</v>
      </c>
      <c r="K76" s="104">
        <f t="shared" si="41"/>
        <v>64707.403000000028</v>
      </c>
      <c r="L76" s="104">
        <f t="shared" si="41"/>
        <v>4078.9230000000402</v>
      </c>
    </row>
    <row r="77" spans="1:12" ht="21" x14ac:dyDescent="0.4">
      <c r="A77" s="8" t="s">
        <v>83</v>
      </c>
      <c r="B77" s="8" t="s">
        <v>82</v>
      </c>
      <c r="C77" s="14" t="s">
        <v>81</v>
      </c>
      <c r="D77" s="16">
        <v>94879.67</v>
      </c>
      <c r="E77" s="96">
        <v>89831.11</v>
      </c>
      <c r="F77" s="97">
        <v>100694.41</v>
      </c>
      <c r="G77" s="97">
        <v>84139.03</v>
      </c>
      <c r="H77" s="95">
        <f t="shared" si="26"/>
        <v>83.558789410454864</v>
      </c>
      <c r="I77" s="98">
        <f t="shared" ref="I77:I82" si="42">F77</f>
        <v>100694.41</v>
      </c>
      <c r="J77" s="99">
        <v>103940.6</v>
      </c>
      <c r="K77" s="100">
        <f t="shared" ref="K77:K98" si="43">J77-E77</f>
        <v>14109.490000000005</v>
      </c>
      <c r="L77" s="100">
        <f t="shared" ref="L77:L82" si="44">J77-I77</f>
        <v>3246.1900000000023</v>
      </c>
    </row>
    <row r="78" spans="1:12" ht="21" x14ac:dyDescent="0.4">
      <c r="A78" s="8" t="s">
        <v>80</v>
      </c>
      <c r="B78" s="8" t="s">
        <v>79</v>
      </c>
      <c r="C78" s="14" t="s">
        <v>78</v>
      </c>
      <c r="D78" s="16">
        <v>300101.18</v>
      </c>
      <c r="E78" s="96">
        <v>283042.68</v>
      </c>
      <c r="F78" s="97">
        <v>326240.8</v>
      </c>
      <c r="G78" s="97">
        <v>252790.55</v>
      </c>
      <c r="H78" s="95">
        <f t="shared" si="26"/>
        <v>77.485878528988408</v>
      </c>
      <c r="I78" s="98">
        <f>F78+1800</f>
        <v>328040.8</v>
      </c>
      <c r="J78" s="99">
        <v>322159.40000000002</v>
      </c>
      <c r="K78" s="100">
        <f t="shared" si="43"/>
        <v>39116.72000000003</v>
      </c>
      <c r="L78" s="100">
        <f t="shared" si="44"/>
        <v>-5881.3999999999651</v>
      </c>
    </row>
    <row r="79" spans="1:12" ht="21" x14ac:dyDescent="0.4">
      <c r="A79" s="8" t="s">
        <v>77</v>
      </c>
      <c r="B79" s="8" t="s">
        <v>76</v>
      </c>
      <c r="C79" s="14" t="s">
        <v>75</v>
      </c>
      <c r="D79" s="16">
        <v>43822.97</v>
      </c>
      <c r="E79" s="96">
        <v>45812.91</v>
      </c>
      <c r="F79" s="97">
        <v>50285.56</v>
      </c>
      <c r="G79" s="97">
        <v>40222.32</v>
      </c>
      <c r="H79" s="95">
        <f t="shared" si="26"/>
        <v>79.987813598973545</v>
      </c>
      <c r="I79" s="98">
        <f t="shared" si="42"/>
        <v>50285.56</v>
      </c>
      <c r="J79" s="99">
        <v>55373.4</v>
      </c>
      <c r="K79" s="100">
        <f t="shared" si="43"/>
        <v>9560.489999999998</v>
      </c>
      <c r="L79" s="100">
        <f t="shared" si="44"/>
        <v>5087.8400000000038</v>
      </c>
    </row>
    <row r="80" spans="1:12" ht="44.25" customHeight="1" x14ac:dyDescent="0.4">
      <c r="A80" s="8" t="s">
        <v>74</v>
      </c>
      <c r="B80" s="8" t="s">
        <v>73</v>
      </c>
      <c r="C80" s="17" t="s">
        <v>72</v>
      </c>
      <c r="D80" s="16">
        <v>73.599999999999994</v>
      </c>
      <c r="E80" s="96">
        <v>102.91</v>
      </c>
      <c r="F80" s="97">
        <v>102.9</v>
      </c>
      <c r="G80" s="97">
        <v>52.28</v>
      </c>
      <c r="H80" s="95">
        <f t="shared" si="26"/>
        <v>50.806608357628768</v>
      </c>
      <c r="I80" s="98">
        <f t="shared" si="42"/>
        <v>102.9</v>
      </c>
      <c r="J80" s="99">
        <v>164.5</v>
      </c>
      <c r="K80" s="100">
        <f t="shared" si="43"/>
        <v>61.59</v>
      </c>
      <c r="L80" s="100">
        <f t="shared" si="44"/>
        <v>61.599999999999994</v>
      </c>
    </row>
    <row r="81" spans="1:12" ht="21" x14ac:dyDescent="0.4">
      <c r="A81" s="8" t="s">
        <v>71</v>
      </c>
      <c r="B81" s="8" t="s">
        <v>70</v>
      </c>
      <c r="C81" s="14" t="s">
        <v>69</v>
      </c>
      <c r="D81" s="16">
        <v>76.22</v>
      </c>
      <c r="E81" s="96">
        <v>47.5</v>
      </c>
      <c r="F81" s="97">
        <v>97.5</v>
      </c>
      <c r="G81" s="97">
        <v>42.25</v>
      </c>
      <c r="H81" s="95">
        <f t="shared" si="26"/>
        <v>43.333333333333336</v>
      </c>
      <c r="I81" s="98">
        <f t="shared" si="42"/>
        <v>97.5</v>
      </c>
      <c r="J81" s="99">
        <v>90</v>
      </c>
      <c r="K81" s="100">
        <f t="shared" si="43"/>
        <v>42.5</v>
      </c>
      <c r="L81" s="100">
        <f t="shared" si="44"/>
        <v>-7.5</v>
      </c>
    </row>
    <row r="82" spans="1:12" ht="21" x14ac:dyDescent="0.4">
      <c r="A82" s="8" t="s">
        <v>68</v>
      </c>
      <c r="B82" s="8" t="s">
        <v>67</v>
      </c>
      <c r="C82" s="14" t="s">
        <v>66</v>
      </c>
      <c r="D82" s="16">
        <v>13452.07</v>
      </c>
      <c r="E82" s="96">
        <v>13444.25</v>
      </c>
      <c r="F82" s="97">
        <v>13688.67</v>
      </c>
      <c r="G82" s="97">
        <v>11306.97</v>
      </c>
      <c r="H82" s="95">
        <f t="shared" si="26"/>
        <v>82.600939316967967</v>
      </c>
      <c r="I82" s="98">
        <f t="shared" si="42"/>
        <v>13688.67</v>
      </c>
      <c r="J82" s="99">
        <v>15260.862999999999</v>
      </c>
      <c r="K82" s="100">
        <f t="shared" si="43"/>
        <v>1816.6129999999994</v>
      </c>
      <c r="L82" s="100">
        <f t="shared" si="44"/>
        <v>1572.1929999999993</v>
      </c>
    </row>
    <row r="83" spans="1:12" ht="20.399999999999999" x14ac:dyDescent="0.35">
      <c r="A83" s="15" t="s">
        <v>65</v>
      </c>
      <c r="B83" s="15" t="s">
        <v>64</v>
      </c>
      <c r="C83" s="7" t="s">
        <v>63</v>
      </c>
      <c r="D83" s="6">
        <f t="shared" ref="D83:E83" si="45">SUM(D84)</f>
        <v>61971.77</v>
      </c>
      <c r="E83" s="95">
        <f t="shared" si="45"/>
        <v>57309.31</v>
      </c>
      <c r="F83" s="95">
        <f>SUM(F84)</f>
        <v>67670.31</v>
      </c>
      <c r="G83" s="95">
        <f>SUM(G84)</f>
        <v>52326.04</v>
      </c>
      <c r="H83" s="95">
        <f t="shared" si="26"/>
        <v>77.324959794036701</v>
      </c>
      <c r="I83" s="95">
        <f t="shared" ref="I83:L83" si="46">SUM(I84)</f>
        <v>67670.31</v>
      </c>
      <c r="J83" s="107">
        <f t="shared" si="46"/>
        <v>68226.210000000006</v>
      </c>
      <c r="K83" s="107">
        <f t="shared" si="46"/>
        <v>10916.900000000009</v>
      </c>
      <c r="L83" s="107">
        <f t="shared" si="46"/>
        <v>555.90000000000873</v>
      </c>
    </row>
    <row r="84" spans="1:12" ht="21" x14ac:dyDescent="0.4">
      <c r="A84" s="8" t="s">
        <v>62</v>
      </c>
      <c r="B84" s="8" t="s">
        <v>61</v>
      </c>
      <c r="C84" s="14" t="s">
        <v>60</v>
      </c>
      <c r="D84" s="16">
        <v>61971.77</v>
      </c>
      <c r="E84" s="96">
        <v>57309.31</v>
      </c>
      <c r="F84" s="97">
        <v>67670.31</v>
      </c>
      <c r="G84" s="97">
        <v>52326.04</v>
      </c>
      <c r="H84" s="93">
        <f t="shared" si="26"/>
        <v>77.324959794036701</v>
      </c>
      <c r="I84" s="98">
        <f t="shared" ref="I84" si="47">F84</f>
        <v>67670.31</v>
      </c>
      <c r="J84" s="99">
        <v>68226.210000000006</v>
      </c>
      <c r="K84" s="100">
        <f t="shared" si="43"/>
        <v>10916.900000000009</v>
      </c>
      <c r="L84" s="100">
        <f t="shared" ref="L84" si="48">J84-I84</f>
        <v>555.90000000000873</v>
      </c>
    </row>
    <row r="85" spans="1:12" ht="20.399999999999999" x14ac:dyDescent="0.35">
      <c r="A85" s="15" t="s">
        <v>59</v>
      </c>
      <c r="B85" s="15" t="s">
        <v>58</v>
      </c>
      <c r="C85" s="7" t="s">
        <v>57</v>
      </c>
      <c r="D85" s="6">
        <f t="shared" ref="D85:E85" si="49">SUM(D86:D89)</f>
        <v>29910.53</v>
      </c>
      <c r="E85" s="95">
        <f t="shared" si="49"/>
        <v>38361.360000000001</v>
      </c>
      <c r="F85" s="95">
        <f>SUM(F86:F89)</f>
        <v>30298.12</v>
      </c>
      <c r="G85" s="95">
        <f>SUM(G86:G89)</f>
        <v>24365.120000000003</v>
      </c>
      <c r="H85" s="95">
        <f t="shared" si="26"/>
        <v>80.417926920878273</v>
      </c>
      <c r="I85" s="95">
        <f t="shared" ref="I85:L85" si="50">SUM(I86:I89)</f>
        <v>30375.42</v>
      </c>
      <c r="J85" s="107">
        <f t="shared" si="50"/>
        <v>26804.644</v>
      </c>
      <c r="K85" s="107">
        <f t="shared" si="50"/>
        <v>-11556.716</v>
      </c>
      <c r="L85" s="107">
        <f t="shared" si="50"/>
        <v>-3570.7759999999976</v>
      </c>
    </row>
    <row r="86" spans="1:12" ht="21" x14ac:dyDescent="0.4">
      <c r="A86" s="8" t="s">
        <v>56</v>
      </c>
      <c r="B86" s="8" t="s">
        <v>55</v>
      </c>
      <c r="C86" s="14" t="s">
        <v>54</v>
      </c>
      <c r="D86" s="16">
        <v>2124.1</v>
      </c>
      <c r="E86" s="96">
        <v>1787</v>
      </c>
      <c r="F86" s="97">
        <v>2153</v>
      </c>
      <c r="G86" s="97">
        <v>1793.54</v>
      </c>
      <c r="H86" s="93">
        <f t="shared" si="26"/>
        <v>83.304226660473759</v>
      </c>
      <c r="I86" s="98">
        <f>F86</f>
        <v>2153</v>
      </c>
      <c r="J86" s="99">
        <v>2142.4</v>
      </c>
      <c r="K86" s="100">
        <f t="shared" si="43"/>
        <v>355.40000000000009</v>
      </c>
      <c r="L86" s="100">
        <f t="shared" ref="L86:L92" si="51">J86-I86</f>
        <v>-10.599999999999909</v>
      </c>
    </row>
    <row r="87" spans="1:12" ht="21" x14ac:dyDescent="0.4">
      <c r="A87" s="8" t="s">
        <v>53</v>
      </c>
      <c r="B87" s="8" t="s">
        <v>52</v>
      </c>
      <c r="C87" s="14" t="s">
        <v>51</v>
      </c>
      <c r="D87" s="16">
        <v>9208.4599999999991</v>
      </c>
      <c r="E87" s="96">
        <v>9470.7000000000007</v>
      </c>
      <c r="F87" s="97">
        <v>10410.700000000001</v>
      </c>
      <c r="G87" s="97">
        <v>8069.81</v>
      </c>
      <c r="H87" s="93">
        <f t="shared" si="26"/>
        <v>77.514576349332899</v>
      </c>
      <c r="I87" s="98">
        <f>F87+77.3</f>
        <v>10488</v>
      </c>
      <c r="J87" s="99">
        <v>10392.5</v>
      </c>
      <c r="K87" s="100">
        <f t="shared" si="43"/>
        <v>921.79999999999927</v>
      </c>
      <c r="L87" s="100">
        <f t="shared" si="51"/>
        <v>-95.5</v>
      </c>
    </row>
    <row r="88" spans="1:12" ht="21" x14ac:dyDescent="0.4">
      <c r="A88" s="8" t="s">
        <v>50</v>
      </c>
      <c r="B88" s="8" t="s">
        <v>49</v>
      </c>
      <c r="C88" s="14" t="s">
        <v>48</v>
      </c>
      <c r="D88" s="16">
        <v>18030.14</v>
      </c>
      <c r="E88" s="96">
        <v>27103.66</v>
      </c>
      <c r="F88" s="97">
        <v>17734.419999999998</v>
      </c>
      <c r="G88" s="97">
        <v>14501.77</v>
      </c>
      <c r="H88" s="93">
        <f t="shared" si="26"/>
        <v>81.771887662522943</v>
      </c>
      <c r="I88" s="98">
        <f>F88</f>
        <v>17734.419999999998</v>
      </c>
      <c r="J88" s="99">
        <v>14269.744000000001</v>
      </c>
      <c r="K88" s="100">
        <f t="shared" si="43"/>
        <v>-12833.915999999999</v>
      </c>
      <c r="L88" s="100">
        <f t="shared" si="51"/>
        <v>-3464.6759999999977</v>
      </c>
    </row>
    <row r="89" spans="1:12" ht="24" customHeight="1" x14ac:dyDescent="0.4">
      <c r="A89" s="8" t="s">
        <v>47</v>
      </c>
      <c r="B89" s="8" t="s">
        <v>46</v>
      </c>
      <c r="C89" s="14" t="s">
        <v>45</v>
      </c>
      <c r="D89" s="16">
        <v>547.83000000000004</v>
      </c>
      <c r="E89" s="96">
        <v>0</v>
      </c>
      <c r="F89" s="97">
        <v>0</v>
      </c>
      <c r="G89" s="97">
        <v>0</v>
      </c>
      <c r="H89" s="93">
        <v>0</v>
      </c>
      <c r="I89" s="98"/>
      <c r="J89" s="99">
        <v>0</v>
      </c>
      <c r="K89" s="100">
        <f t="shared" si="43"/>
        <v>0</v>
      </c>
      <c r="L89" s="100">
        <f t="shared" si="51"/>
        <v>0</v>
      </c>
    </row>
    <row r="90" spans="1:12" ht="20.399999999999999" x14ac:dyDescent="0.35">
      <c r="A90" s="15" t="s">
        <v>44</v>
      </c>
      <c r="B90" s="15" t="s">
        <v>43</v>
      </c>
      <c r="C90" s="7" t="s">
        <v>42</v>
      </c>
      <c r="D90" s="6">
        <f t="shared" ref="D90:E90" si="52">D91+D92</f>
        <v>14237.420000000002</v>
      </c>
      <c r="E90" s="95">
        <f t="shared" si="52"/>
        <v>13431.66</v>
      </c>
      <c r="F90" s="95">
        <f>F91+F92</f>
        <v>15377.39</v>
      </c>
      <c r="G90" s="95">
        <f>G91+G92</f>
        <v>13536.589999999998</v>
      </c>
      <c r="H90" s="95">
        <f t="shared" si="26"/>
        <v>88.029177903402328</v>
      </c>
      <c r="I90" s="95">
        <f t="shared" ref="I90:L90" si="53">I91+I92</f>
        <v>15377.39</v>
      </c>
      <c r="J90" s="107">
        <f t="shared" si="53"/>
        <v>16555.400000000001</v>
      </c>
      <c r="K90" s="107">
        <f t="shared" si="53"/>
        <v>3123.74</v>
      </c>
      <c r="L90" s="116">
        <f t="shared" si="51"/>
        <v>1178.010000000002</v>
      </c>
    </row>
    <row r="91" spans="1:12" ht="21" x14ac:dyDescent="0.4">
      <c r="A91" s="8" t="s">
        <v>41</v>
      </c>
      <c r="B91" s="8" t="s">
        <v>40</v>
      </c>
      <c r="C91" s="14" t="s">
        <v>39</v>
      </c>
      <c r="D91" s="31">
        <v>1025.3800000000001</v>
      </c>
      <c r="E91" s="96">
        <v>889</v>
      </c>
      <c r="F91" s="97">
        <v>1079</v>
      </c>
      <c r="G91" s="97">
        <v>960.13</v>
      </c>
      <c r="H91" s="93">
        <f t="shared" si="26"/>
        <v>88.98331788693234</v>
      </c>
      <c r="I91" s="98">
        <f t="shared" ref="I91:I92" si="54">F91</f>
        <v>1079</v>
      </c>
      <c r="J91" s="99">
        <v>1110</v>
      </c>
      <c r="K91" s="100">
        <f t="shared" si="43"/>
        <v>221</v>
      </c>
      <c r="L91" s="100">
        <f t="shared" si="51"/>
        <v>31</v>
      </c>
    </row>
    <row r="92" spans="1:12" ht="20.25" customHeight="1" x14ac:dyDescent="0.4">
      <c r="A92" s="8" t="s">
        <v>38</v>
      </c>
      <c r="B92" s="8" t="s">
        <v>37</v>
      </c>
      <c r="C92" s="14" t="s">
        <v>36</v>
      </c>
      <c r="D92" s="31">
        <v>13212.04</v>
      </c>
      <c r="E92" s="96">
        <v>12542.66</v>
      </c>
      <c r="F92" s="97">
        <v>14298.39</v>
      </c>
      <c r="G92" s="97">
        <v>12576.46</v>
      </c>
      <c r="H92" s="93">
        <f t="shared" si="26"/>
        <v>87.957175598091808</v>
      </c>
      <c r="I92" s="98">
        <f t="shared" si="54"/>
        <v>14298.39</v>
      </c>
      <c r="J92" s="99">
        <v>15445.4</v>
      </c>
      <c r="K92" s="100">
        <f t="shared" si="43"/>
        <v>2902.74</v>
      </c>
      <c r="L92" s="100">
        <f t="shared" si="51"/>
        <v>1147.0100000000002</v>
      </c>
    </row>
    <row r="93" spans="1:12" ht="20.399999999999999" x14ac:dyDescent="0.35">
      <c r="A93" s="15" t="s">
        <v>35</v>
      </c>
      <c r="B93" s="15" t="s">
        <v>34</v>
      </c>
      <c r="C93" s="7" t="s">
        <v>33</v>
      </c>
      <c r="D93" s="6">
        <f>D94</f>
        <v>3041.86</v>
      </c>
      <c r="E93" s="95">
        <f>E94</f>
        <v>6434.2</v>
      </c>
      <c r="F93" s="95">
        <f>F94</f>
        <v>6434.2</v>
      </c>
      <c r="G93" s="95">
        <f>G94</f>
        <v>3439.33</v>
      </c>
      <c r="H93" s="95">
        <f t="shared" si="26"/>
        <v>53.453887041123991</v>
      </c>
      <c r="I93" s="95">
        <f t="shared" ref="I93:L93" si="55">I94</f>
        <v>4634.2</v>
      </c>
      <c r="J93" s="107">
        <f t="shared" si="55"/>
        <v>9000</v>
      </c>
      <c r="K93" s="107">
        <f t="shared" si="55"/>
        <v>2565.8000000000002</v>
      </c>
      <c r="L93" s="107">
        <f t="shared" si="55"/>
        <v>4365.8</v>
      </c>
    </row>
    <row r="94" spans="1:12" ht="42" x14ac:dyDescent="0.4">
      <c r="A94" s="8" t="s">
        <v>32</v>
      </c>
      <c r="B94" s="8" t="s">
        <v>31</v>
      </c>
      <c r="C94" s="14" t="s">
        <v>30</v>
      </c>
      <c r="D94" s="16">
        <v>3041.86</v>
      </c>
      <c r="E94" s="96">
        <v>6434.2</v>
      </c>
      <c r="F94" s="97">
        <v>6434.2</v>
      </c>
      <c r="G94" s="97">
        <v>3439.33</v>
      </c>
      <c r="H94" s="93">
        <f t="shared" si="26"/>
        <v>53.453887041123991</v>
      </c>
      <c r="I94" s="98">
        <f>F94-1800</f>
        <v>4634.2</v>
      </c>
      <c r="J94" s="99">
        <v>9000</v>
      </c>
      <c r="K94" s="100">
        <f t="shared" si="43"/>
        <v>2565.8000000000002</v>
      </c>
      <c r="L94" s="100">
        <f t="shared" ref="L94" si="56">J94-I94</f>
        <v>4365.8</v>
      </c>
    </row>
    <row r="95" spans="1:12" ht="61.2" x14ac:dyDescent="0.35">
      <c r="A95" s="15" t="s">
        <v>29</v>
      </c>
      <c r="B95" s="15" t="s">
        <v>28</v>
      </c>
      <c r="C95" s="7" t="s">
        <v>27</v>
      </c>
      <c r="D95" s="6">
        <f t="shared" ref="D95:E95" si="57">SUM(D96:D98)</f>
        <v>51906</v>
      </c>
      <c r="E95" s="95">
        <f t="shared" si="57"/>
        <v>57690.18</v>
      </c>
      <c r="F95" s="95">
        <f>SUM(F96:F98)</f>
        <v>65507.745000000003</v>
      </c>
      <c r="G95" s="95">
        <f>SUM(G96:G98)</f>
        <v>49709.654999999999</v>
      </c>
      <c r="H95" s="95">
        <f t="shared" si="26"/>
        <v>75.88363024860648</v>
      </c>
      <c r="I95" s="95">
        <f t="shared" ref="I95:L95" si="58">SUM(I96:I98)</f>
        <v>66902.744999999995</v>
      </c>
      <c r="J95" s="107">
        <f t="shared" si="58"/>
        <v>60928.4</v>
      </c>
      <c r="K95" s="107">
        <f t="shared" si="58"/>
        <v>3238.2200000000012</v>
      </c>
      <c r="L95" s="107">
        <f t="shared" si="58"/>
        <v>-5974.3449999999984</v>
      </c>
    </row>
    <row r="96" spans="1:12" ht="42" x14ac:dyDescent="0.4">
      <c r="A96" s="8" t="s">
        <v>26</v>
      </c>
      <c r="B96" s="8" t="s">
        <v>25</v>
      </c>
      <c r="C96" s="14" t="s">
        <v>24</v>
      </c>
      <c r="D96" s="16">
        <v>5700</v>
      </c>
      <c r="E96" s="96">
        <v>5500</v>
      </c>
      <c r="F96" s="97">
        <v>5500</v>
      </c>
      <c r="G96" s="97">
        <v>4583.84</v>
      </c>
      <c r="H96" s="93">
        <f t="shared" si="26"/>
        <v>83.342545454545458</v>
      </c>
      <c r="I96" s="98">
        <f>F96</f>
        <v>5500</v>
      </c>
      <c r="J96" s="99">
        <v>6000</v>
      </c>
      <c r="K96" s="100">
        <f t="shared" si="43"/>
        <v>500</v>
      </c>
      <c r="L96" s="100">
        <f t="shared" ref="L96:L98" si="59">J96-I96</f>
        <v>500</v>
      </c>
    </row>
    <row r="97" spans="1:12" s="2" customFormat="1" ht="28.5" customHeight="1" x14ac:dyDescent="0.4">
      <c r="A97" s="8" t="s">
        <v>21</v>
      </c>
      <c r="B97" s="8" t="s">
        <v>23</v>
      </c>
      <c r="C97" s="14" t="s">
        <v>22</v>
      </c>
      <c r="D97" s="31">
        <v>467.8</v>
      </c>
      <c r="E97" s="96">
        <v>0</v>
      </c>
      <c r="F97" s="97">
        <v>295.065</v>
      </c>
      <c r="G97" s="97">
        <f>F97</f>
        <v>295.065</v>
      </c>
      <c r="H97" s="93">
        <f t="shared" si="26"/>
        <v>100</v>
      </c>
      <c r="I97" s="98">
        <f>F97</f>
        <v>295.065</v>
      </c>
      <c r="J97" s="108">
        <v>0</v>
      </c>
      <c r="K97" s="100">
        <f t="shared" si="43"/>
        <v>0</v>
      </c>
      <c r="L97" s="100">
        <f t="shared" si="59"/>
        <v>-295.065</v>
      </c>
    </row>
    <row r="98" spans="1:12" ht="42" x14ac:dyDescent="0.4">
      <c r="A98" s="8" t="s">
        <v>21</v>
      </c>
      <c r="B98" s="8" t="s">
        <v>20</v>
      </c>
      <c r="C98" s="14" t="s">
        <v>19</v>
      </c>
      <c r="D98" s="16">
        <v>45738.2</v>
      </c>
      <c r="E98" s="96">
        <v>52190.18</v>
      </c>
      <c r="F98" s="97">
        <v>59712.68</v>
      </c>
      <c r="G98" s="97">
        <v>44830.75</v>
      </c>
      <c r="H98" s="93">
        <f t="shared" si="26"/>
        <v>75.077437488988934</v>
      </c>
      <c r="I98" s="98">
        <f>F98+1395</f>
        <v>61107.68</v>
      </c>
      <c r="J98" s="99">
        <v>54928.4</v>
      </c>
      <c r="K98" s="100">
        <f t="shared" si="43"/>
        <v>2738.2200000000012</v>
      </c>
      <c r="L98" s="100">
        <f t="shared" si="59"/>
        <v>-6179.2799999999988</v>
      </c>
    </row>
    <row r="99" spans="1:12" ht="27.75" customHeight="1" x14ac:dyDescent="0.4">
      <c r="A99" s="12"/>
      <c r="B99" s="12"/>
      <c r="C99" s="11" t="s">
        <v>18</v>
      </c>
      <c r="D99" s="31">
        <f>D95+D93+D90+D85+D83+D76+D72+D67+D61+D58+D47</f>
        <v>1023796.7050000001</v>
      </c>
      <c r="E99" s="109">
        <f t="shared" ref="E99" si="60">SUM(E47,E56,E58,E61,E67,E72,E76,E83,E85,E90,E93,E95)</f>
        <v>844378.86</v>
      </c>
      <c r="F99" s="109">
        <f>SUM(F47,F56,F58,F61,F67,F72,F76,F83,F85,F90,F93,F95)</f>
        <v>1085525.9230000002</v>
      </c>
      <c r="G99" s="109">
        <f>G47+G61+G67+G72+G76+G83+G85+G90+G58+G93+G95+G56</f>
        <v>819317.6</v>
      </c>
      <c r="H99" s="109">
        <f t="shared" si="26"/>
        <v>75.476557734863036</v>
      </c>
      <c r="I99" s="109">
        <f t="shared" ref="I99:L99" si="61">SUM(I47,I56,I58,I61,I67,I72,I76,I83,I85,I90,I93,I95)</f>
        <v>1087028.923</v>
      </c>
      <c r="J99" s="110">
        <f t="shared" si="61"/>
        <v>941742.26600000006</v>
      </c>
      <c r="K99" s="110">
        <f t="shared" si="61"/>
        <v>97363.406000000046</v>
      </c>
      <c r="L99" s="110">
        <f t="shared" si="61"/>
        <v>-144561.2269999999</v>
      </c>
    </row>
    <row r="100" spans="1:12" ht="40.799999999999997" x14ac:dyDescent="0.4">
      <c r="A100" s="12"/>
      <c r="B100" s="12"/>
      <c r="C100" s="11" t="s">
        <v>17</v>
      </c>
      <c r="D100" s="16">
        <v>36192.504999999997</v>
      </c>
      <c r="E100" s="109">
        <f t="shared" ref="E100" si="62">E45-E99</f>
        <v>-1999.979999999865</v>
      </c>
      <c r="F100" s="109">
        <f>F45-F99</f>
        <v>-19528.65000000014</v>
      </c>
      <c r="G100" s="109">
        <f>G45-G99</f>
        <v>33116.488540000049</v>
      </c>
      <c r="H100" s="109"/>
      <c r="I100" s="109">
        <f>I45-I99</f>
        <v>-15929.118329999968</v>
      </c>
      <c r="J100" s="110">
        <f t="shared" ref="J100:L100" si="63">J45-J99</f>
        <v>-2000.0000000001164</v>
      </c>
      <c r="K100" s="110">
        <f t="shared" si="63"/>
        <v>-2.0000000033178367E-2</v>
      </c>
      <c r="L100" s="110">
        <f t="shared" si="63"/>
        <v>13203.688329999888</v>
      </c>
    </row>
    <row r="101" spans="1:12" ht="21" x14ac:dyDescent="0.35">
      <c r="A101" s="8"/>
      <c r="B101" s="8"/>
      <c r="C101" s="10" t="s">
        <v>16</v>
      </c>
      <c r="D101" s="56">
        <f t="shared" ref="D101:E101" si="64">-D100</f>
        <v>-36192.504999999997</v>
      </c>
      <c r="E101" s="111">
        <f t="shared" si="64"/>
        <v>1999.979999999865</v>
      </c>
      <c r="F101" s="111">
        <f>-F100</f>
        <v>19528.65000000014</v>
      </c>
      <c r="G101" s="111">
        <f>-G100</f>
        <v>-33116.488540000049</v>
      </c>
      <c r="H101" s="95"/>
      <c r="I101" s="111">
        <f t="shared" ref="I101:L101" si="65">-I100</f>
        <v>15929.118329999968</v>
      </c>
      <c r="J101" s="112">
        <f t="shared" si="65"/>
        <v>2000.0000000001164</v>
      </c>
      <c r="K101" s="112">
        <f t="shared" si="65"/>
        <v>2.0000000033178367E-2</v>
      </c>
      <c r="L101" s="112">
        <f t="shared" si="65"/>
        <v>-13203.688329999888</v>
      </c>
    </row>
    <row r="102" spans="1:12" ht="21" hidden="1" x14ac:dyDescent="0.35">
      <c r="A102" s="8" t="s">
        <v>15</v>
      </c>
      <c r="B102" s="8" t="s">
        <v>14</v>
      </c>
      <c r="C102" s="7" t="s">
        <v>13</v>
      </c>
      <c r="D102" s="7"/>
      <c r="E102" s="7"/>
      <c r="F102" s="6">
        <f>F103+F107+F105+F104+F106</f>
        <v>10668.989999999998</v>
      </c>
      <c r="G102" s="6">
        <f>G103+G107+G105+G104+G106</f>
        <v>-33116.488540000049</v>
      </c>
      <c r="H102" s="6"/>
      <c r="I102" s="1"/>
    </row>
    <row r="103" spans="1:12" ht="40.799999999999997" hidden="1" x14ac:dyDescent="0.35">
      <c r="A103" s="8" t="s">
        <v>12</v>
      </c>
      <c r="B103" s="8" t="s">
        <v>9</v>
      </c>
      <c r="C103" s="7" t="s">
        <v>11</v>
      </c>
      <c r="D103" s="7"/>
      <c r="E103" s="7"/>
      <c r="F103" s="6">
        <v>25500</v>
      </c>
      <c r="G103" s="9">
        <v>0</v>
      </c>
      <c r="H103" s="6"/>
      <c r="I103" s="1"/>
    </row>
    <row r="104" spans="1:12" ht="40.799999999999997" hidden="1" x14ac:dyDescent="0.35">
      <c r="A104" s="8" t="s">
        <v>10</v>
      </c>
      <c r="B104" s="8" t="s">
        <v>9</v>
      </c>
      <c r="C104" s="7" t="s">
        <v>8</v>
      </c>
      <c r="D104" s="7"/>
      <c r="E104" s="7"/>
      <c r="F104" s="6">
        <v>-17500</v>
      </c>
      <c r="G104" s="9">
        <v>0</v>
      </c>
      <c r="H104" s="6"/>
      <c r="I104" s="1"/>
    </row>
    <row r="105" spans="1:12" ht="40.799999999999997" hidden="1" x14ac:dyDescent="0.35">
      <c r="A105" s="8" t="s">
        <v>7</v>
      </c>
      <c r="B105" s="8" t="s">
        <v>4</v>
      </c>
      <c r="C105" s="7" t="s">
        <v>6</v>
      </c>
      <c r="D105" s="7"/>
      <c r="E105" s="7"/>
      <c r="F105" s="6">
        <v>10000</v>
      </c>
      <c r="G105" s="9">
        <v>0</v>
      </c>
      <c r="H105" s="6"/>
      <c r="I105" s="1"/>
    </row>
    <row r="106" spans="1:12" ht="40.799999999999997" hidden="1" x14ac:dyDescent="0.35">
      <c r="A106" s="8" t="s">
        <v>5</v>
      </c>
      <c r="B106" s="8" t="s">
        <v>4</v>
      </c>
      <c r="C106" s="7" t="s">
        <v>3</v>
      </c>
      <c r="D106" s="7"/>
      <c r="E106" s="7"/>
      <c r="F106" s="6">
        <v>-10000</v>
      </c>
      <c r="G106" s="9">
        <v>0</v>
      </c>
      <c r="H106" s="6"/>
      <c r="I106" s="1"/>
    </row>
    <row r="107" spans="1:12" ht="40.799999999999997" hidden="1" x14ac:dyDescent="0.35">
      <c r="A107" s="8" t="s">
        <v>2</v>
      </c>
      <c r="B107" s="8" t="s">
        <v>1</v>
      </c>
      <c r="C107" s="7" t="s">
        <v>0</v>
      </c>
      <c r="D107" s="7"/>
      <c r="E107" s="7"/>
      <c r="F107" s="6">
        <v>2668.99</v>
      </c>
      <c r="G107" s="6">
        <f>G99-G45</f>
        <v>-33116.488540000049</v>
      </c>
      <c r="H107" s="6"/>
      <c r="I107" s="1"/>
    </row>
    <row r="108" spans="1:12" x14ac:dyDescent="0.35">
      <c r="B108" s="5"/>
      <c r="I108" s="1"/>
    </row>
    <row r="109" spans="1:12" x14ac:dyDescent="0.35">
      <c r="B109" s="5"/>
      <c r="I109" s="1"/>
    </row>
    <row r="110" spans="1:12" x14ac:dyDescent="0.35">
      <c r="B110" s="5"/>
      <c r="I110" s="1"/>
    </row>
    <row r="111" spans="1:12" x14ac:dyDescent="0.35">
      <c r="B111" s="5"/>
      <c r="I111" s="1"/>
    </row>
    <row r="112" spans="1:12" x14ac:dyDescent="0.35">
      <c r="B112" s="5"/>
      <c r="I112" s="1"/>
    </row>
    <row r="113" spans="2:9" x14ac:dyDescent="0.35">
      <c r="B113" s="5"/>
      <c r="I113" s="1"/>
    </row>
    <row r="114" spans="2:9" x14ac:dyDescent="0.35">
      <c r="B114" s="5"/>
      <c r="I114" s="1"/>
    </row>
    <row r="115" spans="2:9" x14ac:dyDescent="0.35">
      <c r="B115" s="5"/>
      <c r="I115" s="1"/>
    </row>
    <row r="116" spans="2:9" x14ac:dyDescent="0.35">
      <c r="B116" s="5"/>
      <c r="I116" s="1"/>
    </row>
    <row r="117" spans="2:9" x14ac:dyDescent="0.35">
      <c r="B117" s="5"/>
      <c r="I117" s="1"/>
    </row>
    <row r="118" spans="2:9" x14ac:dyDescent="0.35">
      <c r="B118" s="5"/>
      <c r="I118" s="1"/>
    </row>
    <row r="119" spans="2:9" x14ac:dyDescent="0.35">
      <c r="B119" s="5"/>
      <c r="I119" s="1"/>
    </row>
    <row r="120" spans="2:9" x14ac:dyDescent="0.35">
      <c r="B120" s="5"/>
      <c r="I120" s="1"/>
    </row>
    <row r="121" spans="2:9" x14ac:dyDescent="0.35">
      <c r="B121" s="5"/>
      <c r="I121" s="1"/>
    </row>
    <row r="122" spans="2:9" x14ac:dyDescent="0.35">
      <c r="B122" s="5"/>
      <c r="I122" s="1"/>
    </row>
    <row r="123" spans="2:9" x14ac:dyDescent="0.35">
      <c r="B123" s="5"/>
      <c r="I123" s="1"/>
    </row>
    <row r="124" spans="2:9" x14ac:dyDescent="0.35">
      <c r="B124" s="5"/>
      <c r="I124" s="1"/>
    </row>
    <row r="125" spans="2:9" x14ac:dyDescent="0.35">
      <c r="B125" s="5"/>
      <c r="I125" s="1"/>
    </row>
    <row r="126" spans="2:9" x14ac:dyDescent="0.35">
      <c r="B126" s="5"/>
      <c r="I126" s="1"/>
    </row>
    <row r="127" spans="2:9" x14ac:dyDescent="0.35">
      <c r="B127" s="5"/>
      <c r="I127" s="1"/>
    </row>
    <row r="128" spans="2:9" x14ac:dyDescent="0.35">
      <c r="B128" s="5"/>
      <c r="I128" s="1"/>
    </row>
    <row r="129" spans="2:9" x14ac:dyDescent="0.35">
      <c r="B129" s="5"/>
      <c r="I129" s="1"/>
    </row>
    <row r="130" spans="2:9" x14ac:dyDescent="0.35">
      <c r="B130" s="5"/>
      <c r="I130" s="1"/>
    </row>
    <row r="131" spans="2:9" x14ac:dyDescent="0.35">
      <c r="B131" s="5"/>
      <c r="I131" s="1"/>
    </row>
    <row r="132" spans="2:9" x14ac:dyDescent="0.35">
      <c r="B132" s="5"/>
      <c r="I132" s="1"/>
    </row>
    <row r="133" spans="2:9" x14ac:dyDescent="0.35">
      <c r="B133" s="5"/>
      <c r="I133" s="1"/>
    </row>
    <row r="134" spans="2:9" x14ac:dyDescent="0.35">
      <c r="B134" s="5"/>
      <c r="I134" s="1"/>
    </row>
    <row r="135" spans="2:9" x14ac:dyDescent="0.35">
      <c r="B135" s="5"/>
      <c r="I135" s="1"/>
    </row>
    <row r="136" spans="2:9" x14ac:dyDescent="0.35">
      <c r="B136" s="5"/>
      <c r="I136" s="1"/>
    </row>
    <row r="137" spans="2:9" x14ac:dyDescent="0.35">
      <c r="B137" s="5"/>
      <c r="I137" s="1"/>
    </row>
    <row r="138" spans="2:9" x14ac:dyDescent="0.35">
      <c r="B138" s="5"/>
      <c r="I138" s="1"/>
    </row>
    <row r="139" spans="2:9" x14ac:dyDescent="0.35">
      <c r="B139" s="5"/>
      <c r="I139" s="1"/>
    </row>
    <row r="140" spans="2:9" x14ac:dyDescent="0.35">
      <c r="B140" s="5"/>
      <c r="I140" s="1"/>
    </row>
    <row r="141" spans="2:9" x14ac:dyDescent="0.35">
      <c r="B141" s="5"/>
    </row>
    <row r="142" spans="2:9" x14ac:dyDescent="0.35">
      <c r="B142" s="5"/>
    </row>
    <row r="143" spans="2:9" x14ac:dyDescent="0.35">
      <c r="B143" s="5"/>
    </row>
    <row r="144" spans="2:9" x14ac:dyDescent="0.35">
      <c r="B144" s="5"/>
    </row>
    <row r="145" spans="2:2" x14ac:dyDescent="0.35">
      <c r="B145" s="5"/>
    </row>
    <row r="146" spans="2:2" x14ac:dyDescent="0.35">
      <c r="B146" s="5"/>
    </row>
    <row r="147" spans="2:2" x14ac:dyDescent="0.35">
      <c r="B147" s="5"/>
    </row>
    <row r="148" spans="2:2" x14ac:dyDescent="0.35">
      <c r="B148" s="5"/>
    </row>
    <row r="149" spans="2:2" x14ac:dyDescent="0.35">
      <c r="B149" s="5"/>
    </row>
    <row r="150" spans="2:2" x14ac:dyDescent="0.35">
      <c r="B150" s="5"/>
    </row>
    <row r="151" spans="2:2" x14ac:dyDescent="0.35">
      <c r="B151" s="5"/>
    </row>
    <row r="152" spans="2:2" x14ac:dyDescent="0.35">
      <c r="B152" s="5"/>
    </row>
    <row r="153" spans="2:2" x14ac:dyDescent="0.35">
      <c r="B153" s="5"/>
    </row>
    <row r="154" spans="2:2" x14ac:dyDescent="0.35">
      <c r="B154" s="5"/>
    </row>
    <row r="155" spans="2:2" x14ac:dyDescent="0.35">
      <c r="B155" s="5"/>
    </row>
    <row r="156" spans="2:2" x14ac:dyDescent="0.35">
      <c r="B156" s="5"/>
    </row>
    <row r="157" spans="2:2" x14ac:dyDescent="0.35">
      <c r="B157" s="5"/>
    </row>
    <row r="158" spans="2:2" x14ac:dyDescent="0.35">
      <c r="B158" s="5"/>
    </row>
    <row r="159" spans="2:2" x14ac:dyDescent="0.35">
      <c r="B159" s="5"/>
    </row>
    <row r="160" spans="2:2" x14ac:dyDescent="0.35">
      <c r="B160" s="5"/>
    </row>
    <row r="161" spans="2:2" x14ac:dyDescent="0.35">
      <c r="B161" s="5"/>
    </row>
    <row r="162" spans="2:2" x14ac:dyDescent="0.35">
      <c r="B162" s="5"/>
    </row>
    <row r="163" spans="2:2" x14ac:dyDescent="0.35">
      <c r="B163" s="5"/>
    </row>
    <row r="164" spans="2:2" x14ac:dyDescent="0.35">
      <c r="B164" s="5"/>
    </row>
    <row r="165" spans="2:2" x14ac:dyDescent="0.35">
      <c r="B165" s="5"/>
    </row>
    <row r="166" spans="2:2" x14ac:dyDescent="0.35">
      <c r="B166" s="5"/>
    </row>
    <row r="167" spans="2:2" x14ac:dyDescent="0.35">
      <c r="B167" s="5"/>
    </row>
    <row r="168" spans="2:2" x14ac:dyDescent="0.35">
      <c r="B168" s="5"/>
    </row>
    <row r="169" spans="2:2" x14ac:dyDescent="0.35">
      <c r="B169" s="5"/>
    </row>
    <row r="170" spans="2:2" x14ac:dyDescent="0.35">
      <c r="B170" s="5"/>
    </row>
  </sheetData>
  <autoFilter ref="A11:L107">
    <filterColumn colId="7">
      <filters blank="1">
        <filter val="0,0"/>
        <filter val="0,2"/>
        <filter val="0,4"/>
        <filter val="0,9"/>
        <filter val="1 672,3"/>
        <filter val="102,6"/>
        <filter val="11,0"/>
        <filter val="11,4"/>
        <filter val="11,5"/>
        <filter val="16,1"/>
        <filter val="16,2"/>
        <filter val="16,4"/>
        <filter val="16,8"/>
        <filter val="16,9"/>
        <filter val="17,7"/>
        <filter val="18,7"/>
        <filter val="182,5"/>
        <filter val="2,2"/>
        <filter val="20,4"/>
        <filter val="20,8"/>
        <filter val="21,0"/>
        <filter val="21,4"/>
        <filter val="21,6"/>
        <filter val="22,1"/>
        <filter val="22,2"/>
        <filter val="22,6"/>
        <filter val="23,0"/>
        <filter val="23,2"/>
        <filter val="23,4"/>
        <filter val="23,9"/>
        <filter val="24,0"/>
        <filter val="24,1"/>
        <filter val="24,2"/>
        <filter val="24,3"/>
        <filter val="24,7"/>
        <filter val="25,0"/>
        <filter val="25,6"/>
        <filter val="26,1"/>
        <filter val="26,4"/>
        <filter val="27,1"/>
        <filter val="27,3"/>
        <filter val="27,4"/>
        <filter val="29,0"/>
        <filter val="3,8"/>
        <filter val="31,8"/>
        <filter val="39,1"/>
        <filter val="39,6"/>
        <filter val="41,0"/>
        <filter val="45,3"/>
        <filter val="59,1"/>
        <filter val="7,6"/>
        <filter val="78,6"/>
        <filter val="9,3"/>
      </filters>
    </filterColumn>
  </autoFilter>
  <mergeCells count="5">
    <mergeCell ref="G10:H10"/>
    <mergeCell ref="A6:L6"/>
    <mergeCell ref="A7:L7"/>
    <mergeCell ref="A8:L8"/>
    <mergeCell ref="A9:L9"/>
  </mergeCells>
  <pageMargins left="0.23622047244094491" right="0" top="0" bottom="0" header="0.51181102362204722" footer="0.51181102362204722"/>
  <pageSetup paperSize="9" scale="43" fitToHeight="0" orientation="landscape" r:id="rId1"/>
  <headerFooter alignWithMargins="0"/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ожидаемое на 2024</vt:lpstr>
      <vt:lpstr>'ожидаемое на 2024'!Заголовки_для_печати</vt:lpstr>
      <vt:lpstr>'ожидаемое на 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2024-11-15T13:43:38Z</cp:lastPrinted>
  <dcterms:created xsi:type="dcterms:W3CDTF">2023-08-02T08:26:22Z</dcterms:created>
  <dcterms:modified xsi:type="dcterms:W3CDTF">2024-11-15T14:39:58Z</dcterms:modified>
</cp:coreProperties>
</file>