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0" windowWidth="20730" windowHeight="9255"/>
  </bookViews>
  <sheets>
    <sheet name="Безвозмездка" sheetId="1" r:id="rId1"/>
    <sheet name="Сравнение" sheetId="2" r:id="rId2"/>
  </sheets>
  <definedNames>
    <definedName name="_xlnm.Print_Titles" localSheetId="0">Безвозмездка!$3:$5</definedName>
    <definedName name="_xlnm.Print_Area" localSheetId="0">Безвозмездка!$A$1:$P$82</definedName>
  </definedNames>
  <calcPr calcId="144525"/>
</workbook>
</file>

<file path=xl/calcChain.xml><?xml version="1.0" encoding="utf-8"?>
<calcChain xmlns="http://schemas.openxmlformats.org/spreadsheetml/2006/main">
  <c r="M8" i="1" l="1"/>
  <c r="J6" i="1"/>
  <c r="J7" i="1"/>
  <c r="J8" i="1"/>
  <c r="G36" i="2" l="1"/>
  <c r="L61" i="1"/>
  <c r="L11" i="1"/>
  <c r="L7" i="1" s="1"/>
  <c r="L6" i="1" s="1"/>
  <c r="L9" i="1"/>
  <c r="L8" i="1"/>
  <c r="L43" i="1"/>
  <c r="I61" i="1"/>
  <c r="I14" i="1"/>
  <c r="I11" i="1"/>
  <c r="I12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44" i="1"/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12" i="1"/>
  <c r="I13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O7" i="1" l="1"/>
  <c r="I9" i="1"/>
  <c r="I8" i="1"/>
  <c r="O11" i="1"/>
  <c r="I43" i="1"/>
  <c r="I7" i="1" s="1"/>
  <c r="I6" i="1" s="1"/>
  <c r="J39" i="1"/>
  <c r="J40" i="1"/>
  <c r="J41" i="1"/>
  <c r="J42" i="1"/>
  <c r="O33" i="1"/>
  <c r="J33" i="1"/>
  <c r="M78" i="1"/>
  <c r="H34" i="2" l="1"/>
  <c r="H35" i="2"/>
  <c r="I35" i="2"/>
  <c r="G35" i="2"/>
  <c r="J78" i="1"/>
  <c r="J81" i="1"/>
  <c r="J80" i="1"/>
  <c r="J79" i="1"/>
  <c r="N11" i="2"/>
  <c r="N9" i="2"/>
  <c r="N19" i="2"/>
  <c r="N21" i="2"/>
  <c r="N20" i="2"/>
  <c r="P29" i="2"/>
  <c r="J29" i="2"/>
  <c r="H29" i="2"/>
  <c r="M34" i="1"/>
  <c r="M31" i="1"/>
  <c r="M38" i="1"/>
  <c r="O79" i="1"/>
  <c r="O80" i="1"/>
  <c r="P79" i="1"/>
  <c r="P80" i="1"/>
  <c r="J82" i="1"/>
  <c r="L82" i="1"/>
  <c r="M79" i="1"/>
  <c r="M80" i="1"/>
  <c r="L79" i="1"/>
  <c r="L80" i="1"/>
  <c r="L81" i="1"/>
  <c r="M63" i="1"/>
  <c r="P63" i="1"/>
  <c r="P64" i="1"/>
  <c r="P8" i="1"/>
  <c r="M35" i="1"/>
  <c r="O37" i="1"/>
  <c r="O38" i="1"/>
  <c r="O39" i="1"/>
  <c r="O40" i="1"/>
  <c r="O41" i="1"/>
  <c r="O42" i="1"/>
  <c r="L62" i="1"/>
  <c r="I81" i="1"/>
  <c r="I79" i="1"/>
  <c r="I80" i="1"/>
  <c r="I78" i="1"/>
  <c r="D27" i="2" l="1"/>
  <c r="G7" i="1" l="1"/>
  <c r="H61" i="1"/>
  <c r="J61" i="1" l="1"/>
  <c r="G6" i="1"/>
  <c r="M20" i="2" l="1"/>
  <c r="K20" i="2"/>
  <c r="B20" i="2"/>
  <c r="B28" i="2"/>
  <c r="B19" i="2"/>
  <c r="M19" i="2" l="1"/>
  <c r="K19" i="2"/>
  <c r="E19" i="2"/>
  <c r="E20" i="2"/>
  <c r="M23" i="2"/>
  <c r="K23" i="2"/>
  <c r="E23" i="2"/>
  <c r="N11" i="1" l="1"/>
  <c r="M30" i="2" s="1"/>
  <c r="P75" i="1"/>
  <c r="O74" i="1"/>
  <c r="O75" i="1"/>
  <c r="O76" i="1"/>
  <c r="O77" i="1"/>
  <c r="M75" i="1"/>
  <c r="L74" i="1"/>
  <c r="L75" i="1"/>
  <c r="L76" i="1"/>
  <c r="L77" i="1"/>
  <c r="J74" i="1"/>
  <c r="J75" i="1"/>
  <c r="J76" i="1"/>
  <c r="J77" i="1"/>
  <c r="I74" i="1"/>
  <c r="I75" i="1"/>
  <c r="I76" i="1"/>
  <c r="I77" i="1"/>
  <c r="O68" i="1"/>
  <c r="O69" i="1"/>
  <c r="O70" i="1"/>
  <c r="O71" i="1"/>
  <c r="M71" i="1"/>
  <c r="L68" i="1"/>
  <c r="L69" i="1"/>
  <c r="L71" i="1"/>
  <c r="J69" i="1"/>
  <c r="J71" i="1"/>
  <c r="I69" i="1"/>
  <c r="I71" i="1"/>
  <c r="I82" i="1"/>
  <c r="G61" i="1" l="1"/>
  <c r="G78" i="1"/>
  <c r="G73" i="1"/>
  <c r="I68" i="1"/>
  <c r="J68" i="1"/>
  <c r="O82" i="1" l="1"/>
  <c r="G11" i="1" l="1"/>
  <c r="J37" i="1" l="1"/>
  <c r="O14" i="1" l="1"/>
  <c r="P14" i="1"/>
  <c r="M14" i="1"/>
  <c r="H70" i="1"/>
  <c r="H11" i="1"/>
  <c r="J14" i="1"/>
  <c r="H7" i="1" l="1"/>
  <c r="E30" i="2"/>
  <c r="J70" i="1"/>
  <c r="L70" i="1"/>
  <c r="I70" i="1"/>
  <c r="C31" i="2" l="1"/>
  <c r="H43" i="1" l="1"/>
  <c r="B17" i="2" l="1"/>
  <c r="B7" i="2" s="1"/>
  <c r="G43" i="1" l="1"/>
  <c r="J38" i="1" l="1"/>
  <c r="R39" i="2" l="1"/>
  <c r="D17" i="2" l="1"/>
  <c r="M33" i="2" l="1"/>
  <c r="K33" i="2"/>
  <c r="E33" i="2"/>
  <c r="M56" i="1" l="1"/>
  <c r="P25" i="1"/>
  <c r="M25" i="1"/>
  <c r="P16" i="1"/>
  <c r="P17" i="1"/>
  <c r="P18" i="1"/>
  <c r="P19" i="1"/>
  <c r="O19" i="1"/>
  <c r="M15" i="1"/>
  <c r="M16" i="1"/>
  <c r="M17" i="1"/>
  <c r="M18" i="1"/>
  <c r="M19" i="1"/>
  <c r="M20" i="1"/>
  <c r="J19" i="1"/>
  <c r="R21" i="2" l="1"/>
  <c r="Q21" i="2"/>
  <c r="P21" i="2"/>
  <c r="O21" i="2"/>
  <c r="J21" i="2"/>
  <c r="I21" i="2"/>
  <c r="H21" i="2"/>
  <c r="G21" i="2"/>
  <c r="K17" i="2"/>
  <c r="L21" i="2" s="1"/>
  <c r="E17" i="2"/>
  <c r="F21" i="2" s="1"/>
  <c r="P29" i="1"/>
  <c r="M29" i="1"/>
  <c r="M30" i="1"/>
  <c r="O29" i="1"/>
  <c r="O30" i="1"/>
  <c r="N61" i="1"/>
  <c r="K61" i="1"/>
  <c r="M32" i="2" l="1"/>
  <c r="N7" i="1"/>
  <c r="N6" i="1" s="1"/>
  <c r="M61" i="1"/>
  <c r="P61" i="1"/>
  <c r="K32" i="2"/>
  <c r="E32" i="2"/>
  <c r="M17" i="2"/>
  <c r="O67" i="1"/>
  <c r="O72" i="1"/>
  <c r="O73" i="1"/>
  <c r="L67" i="1"/>
  <c r="L72" i="1"/>
  <c r="L73" i="1"/>
  <c r="J67" i="1"/>
  <c r="J72" i="1"/>
  <c r="J73" i="1"/>
  <c r="I67" i="1"/>
  <c r="I72" i="1"/>
  <c r="I73" i="1"/>
  <c r="J30" i="1"/>
  <c r="J29" i="1"/>
  <c r="O28" i="1"/>
  <c r="J28" i="1"/>
  <c r="Q39" i="2" l="1"/>
  <c r="O10" i="1"/>
  <c r="O13" i="1"/>
  <c r="O15" i="1"/>
  <c r="O16" i="1"/>
  <c r="O17" i="1"/>
  <c r="O18" i="1"/>
  <c r="O20" i="1"/>
  <c r="O21" i="1"/>
  <c r="O22" i="1"/>
  <c r="O23" i="1"/>
  <c r="O24" i="1"/>
  <c r="O25" i="1"/>
  <c r="O26" i="1"/>
  <c r="O27" i="1"/>
  <c r="O31" i="1"/>
  <c r="O32" i="1"/>
  <c r="O34" i="1"/>
  <c r="O35" i="1"/>
  <c r="O36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3" i="1"/>
  <c r="O64" i="1"/>
  <c r="O65" i="1"/>
  <c r="O66" i="1"/>
  <c r="L63" i="1"/>
  <c r="L64" i="1"/>
  <c r="L65" i="1"/>
  <c r="L66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N8" i="1"/>
  <c r="K8" i="1"/>
  <c r="H8" i="1"/>
  <c r="H6" i="1" s="1"/>
  <c r="G8" i="1"/>
  <c r="N43" i="1"/>
  <c r="M31" i="2" s="1"/>
  <c r="K43" i="1"/>
  <c r="K31" i="2" s="1"/>
  <c r="E31" i="2"/>
  <c r="I63" i="1"/>
  <c r="J63" i="1"/>
  <c r="I65" i="1"/>
  <c r="J65" i="1"/>
  <c r="I66" i="1"/>
  <c r="J66" i="1"/>
  <c r="J45" i="1"/>
  <c r="J46" i="1"/>
  <c r="J47" i="1"/>
  <c r="J48" i="1"/>
  <c r="J49" i="1"/>
  <c r="J50" i="1"/>
  <c r="J51" i="1"/>
  <c r="J53" i="1"/>
  <c r="J54" i="1"/>
  <c r="J55" i="1"/>
  <c r="J56" i="1"/>
  <c r="J57" i="1"/>
  <c r="J58" i="1"/>
  <c r="J59" i="1"/>
  <c r="J13" i="1"/>
  <c r="J15" i="1"/>
  <c r="J16" i="1"/>
  <c r="J17" i="1"/>
  <c r="J18" i="1"/>
  <c r="J20" i="1"/>
  <c r="J21" i="1"/>
  <c r="J22" i="1"/>
  <c r="J23" i="1"/>
  <c r="J24" i="1"/>
  <c r="J26" i="1"/>
  <c r="J27" i="1"/>
  <c r="J31" i="1"/>
  <c r="J32" i="1"/>
  <c r="J34" i="1"/>
  <c r="J35" i="1"/>
  <c r="J36" i="1"/>
  <c r="D29" i="2" l="1"/>
  <c r="E29" i="2"/>
  <c r="P20" i="1"/>
  <c r="E28" i="2" l="1"/>
  <c r="K11" i="1"/>
  <c r="J25" i="1"/>
  <c r="J64" i="1"/>
  <c r="I64" i="1"/>
  <c r="K30" i="2" l="1"/>
  <c r="P30" i="2" s="1"/>
  <c r="K7" i="1"/>
  <c r="H28" i="2"/>
  <c r="F34" i="2"/>
  <c r="F35" i="2"/>
  <c r="P59" i="1"/>
  <c r="M59" i="1"/>
  <c r="K6" i="1" l="1"/>
  <c r="M7" i="1"/>
  <c r="P7" i="1"/>
  <c r="P6" i="1" l="1"/>
  <c r="M6" i="1"/>
  <c r="J52" i="1"/>
  <c r="O78" i="1" l="1"/>
  <c r="P78" i="1"/>
  <c r="L78" i="1"/>
  <c r="P34" i="1" l="1"/>
  <c r="K8" i="2" l="1"/>
  <c r="J43" i="1" l="1"/>
  <c r="K7" i="2"/>
  <c r="M43" i="1"/>
  <c r="P43" i="1"/>
  <c r="I34" i="2" l="1"/>
  <c r="D28" i="2" l="1"/>
  <c r="J30" i="2" l="1"/>
  <c r="J31" i="2"/>
  <c r="J32" i="2"/>
  <c r="J33" i="2"/>
  <c r="J35" i="2"/>
  <c r="J19" i="2"/>
  <c r="J20" i="2"/>
  <c r="J22" i="2"/>
  <c r="J23" i="2"/>
  <c r="J24" i="2"/>
  <c r="J25" i="2"/>
  <c r="J26" i="2"/>
  <c r="J27" i="2"/>
  <c r="J18" i="2"/>
  <c r="J10" i="2"/>
  <c r="J11" i="2"/>
  <c r="J12" i="2"/>
  <c r="J13" i="2"/>
  <c r="J14" i="2"/>
  <c r="J15" i="2"/>
  <c r="J16" i="2"/>
  <c r="J9" i="2"/>
  <c r="H30" i="2"/>
  <c r="H31" i="2"/>
  <c r="H32" i="2"/>
  <c r="H33" i="2"/>
  <c r="H20" i="2"/>
  <c r="H22" i="2"/>
  <c r="H23" i="2"/>
  <c r="H24" i="2"/>
  <c r="H25" i="2"/>
  <c r="H26" i="2"/>
  <c r="H27" i="2"/>
  <c r="H19" i="2"/>
  <c r="H9" i="2"/>
  <c r="H10" i="2"/>
  <c r="H11" i="2"/>
  <c r="H13" i="2"/>
  <c r="H14" i="2"/>
  <c r="H15" i="2"/>
  <c r="H16" i="2"/>
  <c r="H18" i="2"/>
  <c r="O32" i="2" l="1"/>
  <c r="R9" i="2"/>
  <c r="R10" i="2"/>
  <c r="R11" i="2"/>
  <c r="R13" i="2"/>
  <c r="R14" i="2"/>
  <c r="R15" i="2"/>
  <c r="R16" i="2"/>
  <c r="R18" i="2"/>
  <c r="R19" i="2"/>
  <c r="R20" i="2"/>
  <c r="R22" i="2"/>
  <c r="R23" i="2"/>
  <c r="R24" i="2"/>
  <c r="R25" i="2"/>
  <c r="R26" i="2"/>
  <c r="R27" i="2"/>
  <c r="R30" i="2"/>
  <c r="R31" i="2"/>
  <c r="R32" i="2"/>
  <c r="R33" i="2"/>
  <c r="P9" i="2"/>
  <c r="P10" i="2"/>
  <c r="P11" i="2"/>
  <c r="P13" i="2"/>
  <c r="P14" i="2"/>
  <c r="P15" i="2"/>
  <c r="P16" i="2"/>
  <c r="P18" i="2"/>
  <c r="P19" i="2"/>
  <c r="P20" i="2"/>
  <c r="P22" i="2"/>
  <c r="P23" i="2"/>
  <c r="P24" i="2"/>
  <c r="P25" i="2"/>
  <c r="P26" i="2"/>
  <c r="P27" i="2"/>
  <c r="P31" i="2"/>
  <c r="P32" i="2"/>
  <c r="P33" i="2"/>
  <c r="Q35" i="2"/>
  <c r="O33" i="2"/>
  <c r="O35" i="2"/>
  <c r="L20" i="2"/>
  <c r="L22" i="2"/>
  <c r="L23" i="2"/>
  <c r="L24" i="2"/>
  <c r="L25" i="2"/>
  <c r="L26" i="2"/>
  <c r="L27" i="2"/>
  <c r="L19" i="2"/>
  <c r="L17" i="2"/>
  <c r="L10" i="2"/>
  <c r="L11" i="2"/>
  <c r="L12" i="2"/>
  <c r="L13" i="2"/>
  <c r="L14" i="2"/>
  <c r="L15" i="2"/>
  <c r="L16" i="2"/>
  <c r="L9" i="2"/>
  <c r="L8" i="2"/>
  <c r="Q9" i="2"/>
  <c r="Q10" i="2"/>
  <c r="Q11" i="2"/>
  <c r="Q12" i="2"/>
  <c r="Q13" i="2"/>
  <c r="Q14" i="2"/>
  <c r="Q15" i="2"/>
  <c r="Q16" i="2"/>
  <c r="Q18" i="2"/>
  <c r="Q19" i="2"/>
  <c r="Q20" i="2"/>
  <c r="Q22" i="2"/>
  <c r="Q23" i="2"/>
  <c r="Q24" i="2"/>
  <c r="Q25" i="2"/>
  <c r="Q26" i="2"/>
  <c r="Q27" i="2"/>
  <c r="Q30" i="2"/>
  <c r="Q31" i="2"/>
  <c r="Q32" i="2"/>
  <c r="Q33" i="2"/>
  <c r="O10" i="2"/>
  <c r="O11" i="2"/>
  <c r="O12" i="2"/>
  <c r="O13" i="2"/>
  <c r="O14" i="2"/>
  <c r="O15" i="2"/>
  <c r="O16" i="2"/>
  <c r="O18" i="2"/>
  <c r="O19" i="2"/>
  <c r="O20" i="2"/>
  <c r="O22" i="2"/>
  <c r="O23" i="2"/>
  <c r="O24" i="2"/>
  <c r="O25" i="2"/>
  <c r="O26" i="2"/>
  <c r="O27" i="2"/>
  <c r="O30" i="2"/>
  <c r="O31" i="2"/>
  <c r="O9" i="2"/>
  <c r="I10" i="2"/>
  <c r="I11" i="2"/>
  <c r="I12" i="2"/>
  <c r="I13" i="2"/>
  <c r="I14" i="2"/>
  <c r="I15" i="2"/>
  <c r="I16" i="2"/>
  <c r="I9" i="2"/>
  <c r="G10" i="2"/>
  <c r="G11" i="2"/>
  <c r="G12" i="2"/>
  <c r="G13" i="2"/>
  <c r="G14" i="2"/>
  <c r="G15" i="2"/>
  <c r="G16" i="2"/>
  <c r="G9" i="2"/>
  <c r="I22" i="2"/>
  <c r="I23" i="2"/>
  <c r="I24" i="2"/>
  <c r="I25" i="2"/>
  <c r="I26" i="2"/>
  <c r="I27" i="2"/>
  <c r="I20" i="2"/>
  <c r="I19" i="2"/>
  <c r="G22" i="2"/>
  <c r="G23" i="2"/>
  <c r="G24" i="2"/>
  <c r="G25" i="2"/>
  <c r="G26" i="2"/>
  <c r="G27" i="2"/>
  <c r="G20" i="2"/>
  <c r="G19" i="2"/>
  <c r="I30" i="2"/>
  <c r="I31" i="2"/>
  <c r="I32" i="2"/>
  <c r="I33" i="2"/>
  <c r="G30" i="2"/>
  <c r="G31" i="2"/>
  <c r="G32" i="2"/>
  <c r="G33" i="2"/>
  <c r="M8" i="2"/>
  <c r="N10" i="2" s="1"/>
  <c r="E8" i="2"/>
  <c r="F12" i="2" s="1"/>
  <c r="D8" i="2"/>
  <c r="D7" i="2" s="1"/>
  <c r="B8" i="2"/>
  <c r="F22" i="2"/>
  <c r="C29" i="2"/>
  <c r="I17" i="2" l="1"/>
  <c r="C20" i="2"/>
  <c r="C21" i="2"/>
  <c r="C33" i="2"/>
  <c r="C30" i="2"/>
  <c r="C17" i="2"/>
  <c r="C13" i="2"/>
  <c r="C10" i="2"/>
  <c r="C9" i="2"/>
  <c r="C14" i="2"/>
  <c r="N23" i="2"/>
  <c r="R17" i="2"/>
  <c r="N24" i="2"/>
  <c r="N27" i="2"/>
  <c r="N16" i="2"/>
  <c r="Q8" i="2"/>
  <c r="N13" i="2"/>
  <c r="N12" i="2"/>
  <c r="M7" i="2"/>
  <c r="Q7" i="2" s="1"/>
  <c r="C19" i="2"/>
  <c r="C24" i="2"/>
  <c r="C27" i="2"/>
  <c r="C16" i="2"/>
  <c r="C12" i="2"/>
  <c r="C26" i="2"/>
  <c r="C22" i="2"/>
  <c r="C32" i="2"/>
  <c r="N15" i="2"/>
  <c r="N26" i="2"/>
  <c r="N22" i="2"/>
  <c r="R8" i="2"/>
  <c r="C23" i="2"/>
  <c r="Q17" i="2"/>
  <c r="C15" i="2"/>
  <c r="C11" i="2"/>
  <c r="C25" i="2"/>
  <c r="N14" i="2"/>
  <c r="N25" i="2"/>
  <c r="F19" i="2"/>
  <c r="P17" i="2"/>
  <c r="F27" i="2"/>
  <c r="F24" i="2"/>
  <c r="F23" i="2"/>
  <c r="J17" i="2"/>
  <c r="F26" i="2"/>
  <c r="G17" i="2"/>
  <c r="H17" i="2"/>
  <c r="O17" i="2"/>
  <c r="F25" i="2"/>
  <c r="F20" i="2"/>
  <c r="J8" i="2"/>
  <c r="F16" i="2"/>
  <c r="F13" i="2"/>
  <c r="F9" i="2"/>
  <c r="G8" i="2"/>
  <c r="H8" i="2"/>
  <c r="O8" i="2"/>
  <c r="F15" i="2"/>
  <c r="F11" i="2"/>
  <c r="P8" i="2"/>
  <c r="E7" i="2"/>
  <c r="F14" i="2"/>
  <c r="F10" i="2"/>
  <c r="I8" i="2"/>
  <c r="P9" i="1"/>
  <c r="P10" i="1"/>
  <c r="P11" i="1"/>
  <c r="P12" i="1"/>
  <c r="P15" i="1"/>
  <c r="P22" i="1"/>
  <c r="P26" i="1"/>
  <c r="P31" i="1"/>
  <c r="P44" i="1"/>
  <c r="P45" i="1"/>
  <c r="P46" i="1"/>
  <c r="P47" i="1"/>
  <c r="P48" i="1"/>
  <c r="P49" i="1"/>
  <c r="P50" i="1"/>
  <c r="P52" i="1"/>
  <c r="P53" i="1"/>
  <c r="P54" i="1"/>
  <c r="P55" i="1"/>
  <c r="P56" i="1"/>
  <c r="P57" i="1"/>
  <c r="P58" i="1"/>
  <c r="O9" i="1"/>
  <c r="O12" i="1"/>
  <c r="O44" i="1"/>
  <c r="O62" i="1"/>
  <c r="M9" i="1"/>
  <c r="M10" i="1"/>
  <c r="M11" i="1"/>
  <c r="M12" i="1"/>
  <c r="M22" i="1"/>
  <c r="M26" i="1"/>
  <c r="M44" i="1"/>
  <c r="M45" i="1"/>
  <c r="M46" i="1"/>
  <c r="M47" i="1"/>
  <c r="M48" i="1"/>
  <c r="M49" i="1"/>
  <c r="M50" i="1"/>
  <c r="M52" i="1"/>
  <c r="M53" i="1"/>
  <c r="M54" i="1"/>
  <c r="M55" i="1"/>
  <c r="M57" i="1"/>
  <c r="M58" i="1"/>
  <c r="M64" i="1"/>
  <c r="L10" i="1"/>
  <c r="L44" i="1"/>
  <c r="J9" i="1"/>
  <c r="J10" i="1"/>
  <c r="J12" i="1"/>
  <c r="J44" i="1"/>
  <c r="J62" i="1"/>
  <c r="I10" i="1"/>
  <c r="I62" i="1"/>
  <c r="O8" i="1" l="1"/>
  <c r="O43" i="1"/>
  <c r="O61" i="1"/>
  <c r="B36" i="2"/>
  <c r="C8" i="2"/>
  <c r="M28" i="2"/>
  <c r="K28" i="2"/>
  <c r="Q29" i="2"/>
  <c r="R29" i="2"/>
  <c r="N8" i="2"/>
  <c r="R7" i="2"/>
  <c r="N17" i="2"/>
  <c r="G7" i="2"/>
  <c r="H7" i="2"/>
  <c r="O7" i="2"/>
  <c r="J11" i="1"/>
  <c r="I7" i="2"/>
  <c r="J7" i="2"/>
  <c r="D36" i="2"/>
  <c r="D39" i="2" s="1"/>
  <c r="F17" i="2"/>
  <c r="F8" i="2"/>
  <c r="P7" i="2"/>
  <c r="O6" i="1" l="1"/>
  <c r="N29" i="2"/>
  <c r="N34" i="2"/>
  <c r="N35" i="2"/>
  <c r="N30" i="2"/>
  <c r="L33" i="2"/>
  <c r="L34" i="2"/>
  <c r="L30" i="2"/>
  <c r="L35" i="2"/>
  <c r="L31" i="2"/>
  <c r="L29" i="2"/>
  <c r="L32" i="2"/>
  <c r="B38" i="2"/>
  <c r="H38" i="2" s="1"/>
  <c r="C28" i="2"/>
  <c r="C7" i="2"/>
  <c r="O29" i="2"/>
  <c r="O28" i="2"/>
  <c r="I29" i="2"/>
  <c r="I28" i="2" s="1"/>
  <c r="G29" i="2"/>
  <c r="M36" i="2"/>
  <c r="M38" i="2" s="1"/>
  <c r="N31" i="2"/>
  <c r="N32" i="2"/>
  <c r="N33" i="2"/>
  <c r="K36" i="2"/>
  <c r="K38" i="2" s="1"/>
  <c r="P38" i="2" s="1"/>
  <c r="Q28" i="2"/>
  <c r="R28" i="2"/>
  <c r="L28" i="2" l="1"/>
  <c r="R38" i="2"/>
  <c r="L7" i="2"/>
  <c r="N7" i="2"/>
  <c r="P28" i="2"/>
  <c r="F29" i="2"/>
  <c r="J28" i="2"/>
  <c r="F32" i="2"/>
  <c r="F31" i="2"/>
  <c r="F33" i="2"/>
  <c r="G28" i="2"/>
  <c r="F30" i="2"/>
  <c r="E36" i="2"/>
  <c r="E39" i="2" s="1"/>
  <c r="N28" i="2"/>
  <c r="R36" i="2"/>
  <c r="Q36" i="2"/>
  <c r="P39" i="2" l="1"/>
  <c r="H39" i="2"/>
  <c r="O39" i="2"/>
  <c r="I39" i="2"/>
  <c r="G39" i="2"/>
  <c r="J39" i="2" s="1"/>
  <c r="Q38" i="2"/>
  <c r="O36" i="2"/>
  <c r="F7" i="2"/>
  <c r="J36" i="2"/>
  <c r="I36" i="2"/>
  <c r="F28" i="2"/>
  <c r="H36" i="2"/>
  <c r="P36" i="2"/>
  <c r="I38" i="2" l="1"/>
  <c r="G38" i="2"/>
  <c r="J38" i="2" s="1"/>
  <c r="O38" i="2"/>
</calcChain>
</file>

<file path=xl/sharedStrings.xml><?xml version="1.0" encoding="utf-8"?>
<sst xmlns="http://schemas.openxmlformats.org/spreadsheetml/2006/main" count="202" uniqueCount="146">
  <si>
    <t>тыс.руб</t>
  </si>
  <si>
    <t xml:space="preserve">
Наименование</t>
  </si>
  <si>
    <t>Код бюджетной классификации</t>
  </si>
  <si>
    <t>сумма</t>
  </si>
  <si>
    <t>%</t>
  </si>
  <si>
    <t>2</t>
  </si>
  <si>
    <t>7</t>
  </si>
  <si>
    <t>8</t>
  </si>
  <si>
    <t>9</t>
  </si>
  <si>
    <t>10</t>
  </si>
  <si>
    <t>БЕЗВОЗМЕЗДНЫЕ ПОСТУПЛЕНИЯ ОТ ДРУГИХ БЮДЖЕТОВ БЮДЖЕТНОЙ СИСТЕМЫ РОССИЙСКОЙ ФЕДЕРАЦИИ</t>
  </si>
  <si>
    <t>000</t>
  </si>
  <si>
    <t xml:space="preserve">2 02 00000 00 </t>
  </si>
  <si>
    <t>0000</t>
  </si>
  <si>
    <t>Дотации бюджетам субъектов Российской Федерации и муниципальных образований</t>
  </si>
  <si>
    <t xml:space="preserve">2 02 01000 00 </t>
  </si>
  <si>
    <t>151</t>
  </si>
  <si>
    <t>912</t>
  </si>
  <si>
    <t xml:space="preserve">2 02 01001 05 </t>
  </si>
  <si>
    <t>Дотации  на поддержку мер по обеспечению сбалансированности бюджетов</t>
  </si>
  <si>
    <t xml:space="preserve">2 02 01003 05 </t>
  </si>
  <si>
    <t>Субсидии бюджетам субъектов Российской Федерации и муниципальных образований (межбюджетные субсидии)</t>
  </si>
  <si>
    <t xml:space="preserve">2 02 02000 00 </t>
  </si>
  <si>
    <t>936</t>
  </si>
  <si>
    <t>903</t>
  </si>
  <si>
    <t>Субсидия на софинансирование инвестиционных программ и проектов развития инфраструктуры муниципальных образований Кировской области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</si>
  <si>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</si>
  <si>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 xml:space="preserve">Субвенции бюджетам субъектов Российской Федерации и муниципальных образований </t>
  </si>
  <si>
    <t xml:space="preserve">2 02 03000 00 </t>
  </si>
  <si>
    <t xml:space="preserve">2 02 03027 05 </t>
  </si>
  <si>
    <t xml:space="preserve">2 02 03029 05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</si>
  <si>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</si>
  <si>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2 02 04014 05 </t>
  </si>
  <si>
    <t>Приложение 1</t>
  </si>
  <si>
    <t>Первоначальный план</t>
  </si>
  <si>
    <t>Ожидаемое исполнение</t>
  </si>
  <si>
    <t>Прогнозируемые доходы</t>
  </si>
  <si>
    <t>первоначального плана</t>
  </si>
  <si>
    <t>ожидаемого исполнения</t>
  </si>
  <si>
    <t>сумма (тыс. руб.)</t>
  </si>
  <si>
    <t>Удельный вес  (%)</t>
  </si>
  <si>
    <t>темп прироста (%)</t>
  </si>
  <si>
    <t>11</t>
  </si>
  <si>
    <t>12</t>
  </si>
  <si>
    <t>13</t>
  </si>
  <si>
    <t>14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</si>
  <si>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</si>
  <si>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</si>
  <si>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</si>
  <si>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</si>
  <si>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</si>
  <si>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</si>
  <si>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</si>
  <si>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</si>
  <si>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организаций</t>
  </si>
  <si>
    <t>Государственная пошлина</t>
  </si>
  <si>
    <t>НЕНАЛОГОВЫЕ ДОХОДЫ</t>
  </si>
  <si>
    <t>Доходы, получаемые в виде арендной платы за земельные участки</t>
  </si>
  <si>
    <t>Доходы от сдачи в аренду имущества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</si>
  <si>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</si>
  <si>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</si>
  <si>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</si>
  <si>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</si>
  <si>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возмещения ущерба</t>
  </si>
  <si>
    <t>Прочие неналоговые доходы</t>
  </si>
  <si>
    <t xml:space="preserve">БЕЗВОЗМЕЗДНЫЕ ПОСТУПЛЕНИЯ </t>
  </si>
  <si>
    <t>Иные межбюджетные трансферты</t>
  </si>
  <si>
    <t>Прочие безвозмездные поступления</t>
  </si>
  <si>
    <t>ВСЕГО</t>
  </si>
  <si>
    <t>Иные межбюджетные трансферты местным бюджетам на стимулирование прироста налоговых поступлений</t>
  </si>
  <si>
    <t xml:space="preserve">Субсидия местным бюджетам из областного бюджета на создание мест (площадок) накопления твердых коммунальных отходов </t>
  </si>
  <si>
    <t>Прочие безвозмездные поступления в бюджеты муниципальных районов</t>
  </si>
  <si>
    <t>Доходы от возврата остатков целевых средств бюджетами поселений</t>
  </si>
  <si>
    <t>Возврат остатка целевых средств из бюджета муниципального района</t>
  </si>
  <si>
    <t>Дотации  на выравнивание  бюджетной обеспеченности муниципальных районов (городских округов) между муниципальными районами (городскими округами)</t>
  </si>
  <si>
    <t>Субвенции месным бюджетам из областного бюджета на выполнение отдельных государственных полномочий по хранению,  комплектованию, учету и использованию  архивных документов.</t>
  </si>
  <si>
    <t>Субвенции месным бюджетам из областного бюджета на выполнение отдельных государственных полномочий по осуществлению деятельности по опеке и попечительству</t>
  </si>
  <si>
    <t>Субвенции местным бюджетам из областного бюджета  на осуществление полномочий по составлению (изменению, дополнению) списков кандидатов в   присяжные заседатели федеральных судов общей юрисдикции в РФ</t>
  </si>
  <si>
    <t>Субвенции местным бюджетам из областного бюджета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образования.</t>
  </si>
  <si>
    <t>Субвенции местным бюджетам из областного бюджета  на выполнение государственных полномочий Кировской области по расчету и предоставлению дотаций бюджетам поселений.</t>
  </si>
  <si>
    <t>Субвенции местным бюджетам из областного бюджета  на выполнение государственных полномочий по созданию и деятельности в муниципальных образованиях административной(ых) комиссии(ий)</t>
  </si>
  <si>
    <t>Субвенции местным бюджетам из областного бюджета 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МООО</t>
  </si>
  <si>
    <t>Субвенции местным бюджетам из областного бюджета 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программами.</t>
  </si>
  <si>
    <t>Субвенции местным бюджетам из областного бюджета  на 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юрисдикцию.</t>
  </si>
  <si>
    <t>Субсидия месным бюджетам из областного бюджета  на повышение уровня подготовки лиц, замещающих муниципальные должности, и муниципальных служащих по основным вопросам деятельности ОМС</t>
  </si>
  <si>
    <t>Субсидия месным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обучающихся в каникулярное время, с дневным пребыванием.</t>
  </si>
  <si>
    <t>Субвенции местным бюджетам из областного бюджета  на реализацию прав на получение общедоступного и бесплатного дошкольного образования в муниципальных дошкольных образовательных организациях.</t>
  </si>
  <si>
    <t>Субсидии на создание новых мест в образовательных организациях</t>
  </si>
  <si>
    <t>2023 год</t>
  </si>
  <si>
    <t>Субвенции местным бюджетам из областного бюджета  на выполнение отдельных государственных полномочий по возмещению расходов, связанных с предоставлением меры социальной поддержки,установленной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Закона.</t>
  </si>
  <si>
    <t>Субсидия месным бюджетам из областного бюджета на реализацию мероприятий по организации бесплатного горячего питания обучающихся, получающих начальное общее образование в МООО.</t>
  </si>
  <si>
    <t>Субсидия месным бюджетам из областного бюджета  на проведение комплексных кадастровых работ.</t>
  </si>
  <si>
    <t>Субсидия месным бюджетам из областного бюджета  на софинансирование расходных обязательств на предоставление социальных выплат молодым семьям на приобретение (строительство) жилья.</t>
  </si>
  <si>
    <t>Иные межбюджетные трансферты местным бюджетам из областного бюджета на ежемесячное денежное вознаграждение за классное руководство педагогическим работникам МООО.</t>
  </si>
  <si>
    <t>Субсидия местным бюджетам из областного бюджета на выполнение расходных обязательств МО области.</t>
  </si>
  <si>
    <t>Проценты, полученные от предоставления бюджетных кредитов внутри страны</t>
  </si>
  <si>
    <t>Субсидия бюджетам на поддержку отрасли культуры</t>
  </si>
  <si>
    <t xml:space="preserve">Субвенция местным бюджетам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</t>
  </si>
  <si>
    <t>Субсидия местным бюджетам из областного бюджета на осуществление дорожной деятельности в отношении автомобильных дорог общего пользования местного значения.</t>
  </si>
  <si>
    <t>Субсидия местным бюджетам из областного бюджета на ремонт автомобильных дорог местного значения с твердым покрытием в границах городских населенных пунктов</t>
  </si>
  <si>
    <t>Расходы</t>
  </si>
  <si>
    <t>дефицит</t>
  </si>
  <si>
    <t>2024 год</t>
  </si>
  <si>
    <t>Платежи от государственных и муниципальных унитарных предприятий</t>
  </si>
  <si>
    <t>2025 год</t>
  </si>
  <si>
    <t xml:space="preserve"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</si>
  <si>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 зимний период.</t>
  </si>
  <si>
    <t>Отклонение прогноза 2025 года от прогноза 2024 года</t>
  </si>
  <si>
    <t>Субсидия местным бюджетам из областного бюджета на строительство и реконструкцию (модернизацию) объектов питьевого водоснабжения</t>
  </si>
  <si>
    <t>Субсидия местным бюджетам из областного бюджета на реализацию мероприятий, предусмотренных планом природоохранных мероприятий, указанных в п.1 ст.16.6, п.1 ст.75.1 и п.1 ст.78.2 ФЗ "Об охране окружающей среды"</t>
  </si>
  <si>
    <t>Иные межбюджетные трансферты местным бюджетам из областного бюджета на создание модельных муниципальных библиотек</t>
  </si>
  <si>
    <t>Иные межбюджетные трансферты местным бюджетам из областного бюджета на финансовую поддержку детско-юношеского спорта</t>
  </si>
  <si>
    <t>Иные межбюджетные трансферты местным бюджетам из областного бюджета на предоставление бесплатного горячего питания детям военнослужащих</t>
  </si>
  <si>
    <t xml:space="preserve"> 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</si>
  <si>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</si>
  <si>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Отклонение прогноза 2024 года от 2023 года</t>
  </si>
  <si>
    <t>2026 год</t>
  </si>
  <si>
    <t>Отклонение прогноза 2026 года от прогноза 2025 года</t>
  </si>
  <si>
    <t>Уточненный план по состоянию на  01.11.2023 год</t>
  </si>
  <si>
    <t>Отклонение прогноза 2024 года от уточненного плана на 2023 год</t>
  </si>
  <si>
    <t>Динамика безвозмездных поступлений от других бюджетов бюджетной системы в бюджет Вятскополянского района за 2024-2026 годы</t>
  </si>
  <si>
    <t>Субсидия местным бюджетам из областного бюджета на строительство, реконструкцию, модернизацию материально-технической базы и благоустройство территорий муниципальных образовательных организаций на 2023 год</t>
  </si>
  <si>
    <t>Субсидия местным бюджетам из областного бюджета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2023 год</t>
  </si>
  <si>
    <t>Субсидия местным бюджетам из областного бюджета на строительство, реконструкцию, модернизацию материально-технической базы муниципальных образовательных организаций на 2023 год</t>
  </si>
  <si>
    <t>Субсидия местным бюджетам из областного бюджета на подготовку сведений о границах населенных пунктов и о границах территориальных зон на 2023 год</t>
  </si>
  <si>
    <t>Субсидии местным бюджетам из областного бюджета на оборудование (дооборудование) пляжей (мест отдыха людей у воды) на 2023 год</t>
  </si>
  <si>
    <t>Субвенции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</si>
  <si>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обеспечения, 2023 год</t>
  </si>
  <si>
    <t>Субсидии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устронением деформаций и повреждений покрытий автомобильных дорог общего пользования местного значения на 2023 год</t>
  </si>
  <si>
    <t>Субсидия месным бюджетам из областного бюджета  на подготовку проектов межевания земельных участков и на проведение кадастровых работ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</si>
  <si>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</si>
  <si>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Иные межбюджетные трансферты местным бюджетам из областного бюджета на оборудование мест проживания семей, находящихся в трудной жизненной ситуации, автономными</t>
  </si>
  <si>
    <t>Иные межбюджетные трасферты местным бюджетам из областного бюджета на возмещение расходов по оказанию дополнительной меры социальной поддержки для членов ссемей военнослужащих, связанной с обеспечением и доставкой твердого топлива, на 2023 год</t>
  </si>
  <si>
    <t>Иные межбюджетные трансферты местным бюджетам из фонда поддержки инициатив населения в 2023 году</t>
  </si>
  <si>
    <t>Иные межбюджетные трансферты местным бюджетам на приобритение подвижного состава пассажирского транспорта общества пользования</t>
  </si>
  <si>
    <t>Иные межбюджетные трансферты местным бюджетам из областного бюджета на обеспечение отопительного сезона на 2023 год</t>
  </si>
  <si>
    <t>Безвозмездные поступления от негосударственных организаций</t>
  </si>
  <si>
    <t>Предоставление негосударственными организациями грантов для получателей средств бюджетов муниципальных районов</t>
  </si>
  <si>
    <t>Прочие безвозмездные поступления от негосударственных организаций в бюджеты муниципальных районов(Ремонт участка водопровода в дер. Средние Шуни)</t>
  </si>
  <si>
    <t>Прочие безвозмездные поступления от негосударственных организаций в бюджеты муниципальных районов(Капитальный ремонт участка наружных сетей водопровода от скважины по ул. Садовая дер.Киняусь)</t>
  </si>
  <si>
    <t>Динамика и структура прогнозируемых доходов бюджета Вятскополянского района за 2023 год и 2024 год и плановый период 2025-2026 годов</t>
  </si>
  <si>
    <r>
      <t xml:space="preserve">Субвенции местным бюджетам из областного бюджета на выполнение отдельных государственных полномочий по выплате </t>
    </r>
    <r>
      <rPr>
        <b/>
        <i/>
        <sz val="12"/>
        <rFont val="Times New Roman"/>
        <family val="1"/>
        <charset val="204"/>
      </rPr>
      <t xml:space="preserve">отдельным категориям специалистов, </t>
    </r>
    <r>
      <rPr>
        <i/>
        <sz val="12"/>
        <rFont val="Times New Roman"/>
        <family val="1"/>
        <charset val="204"/>
      </rPr>
      <t>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  </r>
  </si>
  <si>
    <r>
      <t xml:space="preserve">Субвенции местным бюджетам из областного бюджета  на выполнение отдельных государственных полномочий по </t>
    </r>
    <r>
      <rPr>
        <b/>
        <i/>
        <sz val="12"/>
        <rFont val="Times New Roman"/>
        <family val="1"/>
        <charset val="204"/>
      </rPr>
      <t>обеспечению прав детей-сирот и детей</t>
    </r>
    <r>
      <rPr>
        <i/>
        <sz val="12"/>
        <rFont val="Times New Roman"/>
        <family val="1"/>
        <charset val="204"/>
      </rPr>
      <t xml:space="preserve">,  оставшихся без попечения родителей, лиц из  числа детей-сирот и детей,  оставшихся без попечения родителей, </t>
    </r>
    <r>
      <rPr>
        <b/>
        <i/>
        <sz val="12"/>
        <rFont val="Times New Roman"/>
        <family val="1"/>
        <charset val="204"/>
      </rPr>
      <t xml:space="preserve">на жилое помещение </t>
    </r>
    <r>
      <rPr>
        <i/>
        <sz val="12"/>
        <rFont val="Times New Roman"/>
        <family val="1"/>
        <charset val="204"/>
      </rPr>
      <t>в соответствии с Законом Кировской области "О социальной поддержке детей-сирот и детей,  оставшихся без попечения родителей, лиц из числа детей-сирот и детей,  оставшихся без попечения родителей, попавших в сложную жизненную ситуацию"</t>
    </r>
  </si>
  <si>
    <t>Прочие безвозмездные поступления в бюджеты муниципальных районов (МКОУ ДО  "Сосновская ДШИ")</t>
  </si>
  <si>
    <t>Прочие безвозмездные поступления в бюджеты муниципальных районов (МКОУ ДО  "Краснополянская детская школа искусств")</t>
  </si>
  <si>
    <t>Прочие безвозмездные поступления в бюджеты муниципальных районов (Доходы администрации Вятскополянского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</si>
</sst>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dd\.mm\.yyyy"/>
    <numFmt numFmtId="166" formatCode="_-* #,##0.0\ _₽_-;\-* #,##0.0\ _₽_-;_-* &quot;-&quot;??\ _₽_-;_-@_-"/>
    <numFmt numFmtId="167" formatCode="#,##0.0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6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CCCCCC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12">
    <xf numFmtId="0" fontId="0" fillId="0" borderId="0"/>
    <xf numFmtId="0" fontId="2" fillId="0" borderId="0"/>
    <xf numFmtId="0" fontId="38" fillId="0" borderId="0">
      <alignment horizontal="left"/>
    </xf>
    <xf numFmtId="0" fontId="39" fillId="0" borderId="0"/>
    <xf numFmtId="0" fontId="38" fillId="0" borderId="0">
      <alignment horizontal="left"/>
    </xf>
    <xf numFmtId="0" fontId="39" fillId="0" borderId="0"/>
    <xf numFmtId="0" fontId="16" fillId="0" borderId="0"/>
    <xf numFmtId="0" fontId="38" fillId="0" borderId="0"/>
    <xf numFmtId="0" fontId="16" fillId="0" borderId="0"/>
    <xf numFmtId="0" fontId="38" fillId="0" borderId="0"/>
    <xf numFmtId="0" fontId="38" fillId="0" borderId="0">
      <alignment horizontal="left"/>
    </xf>
    <xf numFmtId="0" fontId="39" fillId="0" borderId="0"/>
    <xf numFmtId="4" fontId="29" fillId="0" borderId="12">
      <alignment horizontal="right"/>
    </xf>
    <xf numFmtId="49" fontId="40" fillId="0" borderId="13">
      <alignment horizontal="center"/>
    </xf>
    <xf numFmtId="4" fontId="29" fillId="0" borderId="14">
      <alignment horizontal="right"/>
    </xf>
    <xf numFmtId="0" fontId="38" fillId="0" borderId="15"/>
    <xf numFmtId="49" fontId="29" fillId="0" borderId="0">
      <alignment horizontal="right"/>
    </xf>
    <xf numFmtId="49" fontId="40" fillId="0" borderId="0">
      <alignment horizontal="center"/>
    </xf>
    <xf numFmtId="0" fontId="29" fillId="0" borderId="16">
      <alignment horizontal="left" wrapText="1"/>
    </xf>
    <xf numFmtId="49" fontId="40" fillId="0" borderId="14">
      <alignment horizontal="center" wrapText="1"/>
    </xf>
    <xf numFmtId="0" fontId="29" fillId="0" borderId="17">
      <alignment horizontal="left" wrapText="1" indent="1"/>
    </xf>
    <xf numFmtId="49" fontId="40" fillId="0" borderId="18">
      <alignment horizontal="center" wrapText="1"/>
    </xf>
    <xf numFmtId="0" fontId="33" fillId="0" borderId="19">
      <alignment horizontal="left" wrapText="1"/>
    </xf>
    <xf numFmtId="49" fontId="40" fillId="0" borderId="12">
      <alignment horizontal="center"/>
    </xf>
    <xf numFmtId="0" fontId="29" fillId="15" borderId="0"/>
    <xf numFmtId="49" fontId="40" fillId="0" borderId="20"/>
    <xf numFmtId="0" fontId="29" fillId="0" borderId="20"/>
    <xf numFmtId="4" fontId="40" fillId="0" borderId="12">
      <alignment horizontal="right"/>
    </xf>
    <xf numFmtId="0" fontId="29" fillId="0" borderId="0">
      <alignment horizontal="center"/>
    </xf>
    <xf numFmtId="4" fontId="40" fillId="0" borderId="14">
      <alignment horizontal="right"/>
    </xf>
    <xf numFmtId="0" fontId="16" fillId="0" borderId="20"/>
    <xf numFmtId="49" fontId="40" fillId="0" borderId="0">
      <alignment horizontal="right"/>
    </xf>
    <xf numFmtId="4" fontId="29" fillId="0" borderId="21">
      <alignment horizontal="right"/>
    </xf>
    <xf numFmtId="0" fontId="38" fillId="16" borderId="22"/>
    <xf numFmtId="49" fontId="29" fillId="0" borderId="19">
      <alignment horizontal="center"/>
    </xf>
    <xf numFmtId="4" fontId="40" fillId="0" borderId="21">
      <alignment horizontal="right"/>
    </xf>
    <xf numFmtId="4" fontId="29" fillId="0" borderId="23">
      <alignment horizontal="right"/>
    </xf>
    <xf numFmtId="49" fontId="40" fillId="0" borderId="19">
      <alignment horizontal="center"/>
    </xf>
    <xf numFmtId="0" fontId="33" fillId="0" borderId="0">
      <alignment horizontal="center"/>
    </xf>
    <xf numFmtId="0" fontId="38" fillId="16" borderId="24"/>
    <xf numFmtId="0" fontId="33" fillId="0" borderId="20"/>
    <xf numFmtId="4" fontId="40" fillId="0" borderId="23">
      <alignment horizontal="right"/>
    </xf>
    <xf numFmtId="0" fontId="29" fillId="0" borderId="25">
      <alignment horizontal="left" wrapText="1"/>
    </xf>
    <xf numFmtId="0" fontId="38" fillId="16" borderId="26"/>
    <xf numFmtId="0" fontId="29" fillId="0" borderId="27">
      <alignment horizontal="left" wrapText="1" indent="1"/>
    </xf>
    <xf numFmtId="0" fontId="38" fillId="16" borderId="28"/>
    <xf numFmtId="0" fontId="29" fillId="0" borderId="25">
      <alignment horizontal="left" wrapText="1" indent="2"/>
    </xf>
    <xf numFmtId="0" fontId="38" fillId="16" borderId="29"/>
    <xf numFmtId="0" fontId="29" fillId="0" borderId="16">
      <alignment horizontal="left" wrapText="1" indent="2"/>
    </xf>
    <xf numFmtId="0" fontId="38" fillId="16" borderId="30"/>
    <xf numFmtId="0" fontId="29" fillId="0" borderId="0">
      <alignment horizontal="center" wrapText="1"/>
    </xf>
    <xf numFmtId="0" fontId="40" fillId="0" borderId="31">
      <alignment horizontal="left" wrapText="1"/>
    </xf>
    <xf numFmtId="49" fontId="29" fillId="0" borderId="20">
      <alignment horizontal="left"/>
    </xf>
    <xf numFmtId="0" fontId="41" fillId="0" borderId="32">
      <alignment horizontal="left" wrapText="1"/>
    </xf>
    <xf numFmtId="49" fontId="29" fillId="0" borderId="13">
      <alignment horizontal="center" wrapText="1"/>
    </xf>
    <xf numFmtId="0" fontId="40" fillId="0" borderId="33">
      <alignment horizontal="left" wrapText="1" indent="2"/>
    </xf>
    <xf numFmtId="49" fontId="29" fillId="0" borderId="13">
      <alignment horizontal="left" wrapText="1"/>
    </xf>
    <xf numFmtId="0" fontId="38" fillId="16" borderId="34"/>
    <xf numFmtId="49" fontId="29" fillId="0" borderId="13">
      <alignment horizontal="center" shrinkToFit="1"/>
    </xf>
    <xf numFmtId="0" fontId="38" fillId="0" borderId="35"/>
    <xf numFmtId="49" fontId="29" fillId="0" borderId="12">
      <alignment horizontal="center" shrinkToFit="1"/>
    </xf>
    <xf numFmtId="0" fontId="40" fillId="0" borderId="20"/>
    <xf numFmtId="0" fontId="29" fillId="0" borderId="17">
      <alignment horizontal="left" wrapText="1"/>
    </xf>
    <xf numFmtId="0" fontId="38" fillId="0" borderId="20"/>
    <xf numFmtId="0" fontId="29" fillId="0" borderId="16">
      <alignment horizontal="left" wrapText="1" indent="1"/>
    </xf>
    <xf numFmtId="0" fontId="41" fillId="0" borderId="0">
      <alignment horizontal="center"/>
    </xf>
    <xf numFmtId="0" fontId="29" fillId="0" borderId="17">
      <alignment horizontal="left" wrapText="1" indent="2"/>
    </xf>
    <xf numFmtId="0" fontId="41" fillId="0" borderId="20"/>
    <xf numFmtId="0" fontId="16" fillId="0" borderId="30"/>
    <xf numFmtId="0" fontId="40" fillId="0" borderId="25">
      <alignment horizontal="left" wrapText="1"/>
    </xf>
    <xf numFmtId="0" fontId="16" fillId="0" borderId="35"/>
    <xf numFmtId="0" fontId="40" fillId="0" borderId="27">
      <alignment horizontal="left" wrapText="1" indent="1"/>
    </xf>
    <xf numFmtId="49" fontId="29" fillId="0" borderId="21">
      <alignment horizontal="center"/>
    </xf>
    <xf numFmtId="0" fontId="40" fillId="0" borderId="25">
      <alignment horizontal="left" wrapText="1" indent="2"/>
    </xf>
    <xf numFmtId="0" fontId="33" fillId="0" borderId="36">
      <alignment horizontal="center" vertical="center" textRotation="90" wrapText="1"/>
    </xf>
    <xf numFmtId="0" fontId="38" fillId="16" borderId="37"/>
    <xf numFmtId="0" fontId="33" fillId="0" borderId="35">
      <alignment horizontal="center" vertical="center" textRotation="90" wrapText="1"/>
    </xf>
    <xf numFmtId="0" fontId="40" fillId="0" borderId="16">
      <alignment horizontal="left" wrapText="1" indent="2"/>
    </xf>
    <xf numFmtId="0" fontId="29" fillId="0" borderId="0">
      <alignment vertical="center"/>
    </xf>
    <xf numFmtId="0" fontId="40" fillId="0" borderId="0">
      <alignment horizontal="center" wrapText="1"/>
    </xf>
    <xf numFmtId="0" fontId="33" fillId="0" borderId="0">
      <alignment horizontal="center" vertical="center" textRotation="90" wrapText="1"/>
    </xf>
    <xf numFmtId="49" fontId="40" fillId="0" borderId="20">
      <alignment horizontal="left"/>
    </xf>
    <xf numFmtId="0" fontId="33" fillId="0" borderId="38">
      <alignment horizontal="center" vertical="center" textRotation="90" wrapText="1"/>
    </xf>
    <xf numFmtId="49" fontId="40" fillId="0" borderId="13">
      <alignment horizontal="center" wrapText="1"/>
    </xf>
    <xf numFmtId="0" fontId="33" fillId="0" borderId="0">
      <alignment horizontal="center" vertical="center" textRotation="90"/>
    </xf>
    <xf numFmtId="49" fontId="40" fillId="0" borderId="13">
      <alignment horizontal="center" shrinkToFit="1"/>
    </xf>
    <xf numFmtId="0" fontId="33" fillId="0" borderId="38">
      <alignment horizontal="center" vertical="center" textRotation="90"/>
    </xf>
    <xf numFmtId="0" fontId="38" fillId="17" borderId="39"/>
    <xf numFmtId="0" fontId="33" fillId="0" borderId="40">
      <alignment horizontal="center" vertical="center" textRotation="90"/>
    </xf>
    <xf numFmtId="49" fontId="40" fillId="0" borderId="12">
      <alignment horizontal="center" shrinkToFit="1"/>
    </xf>
    <xf numFmtId="0" fontId="32" fillId="0" borderId="20">
      <alignment wrapText="1"/>
    </xf>
    <xf numFmtId="0" fontId="40" fillId="0" borderId="41">
      <alignment horizontal="left" wrapText="1"/>
    </xf>
    <xf numFmtId="0" fontId="32" fillId="0" borderId="40">
      <alignment wrapText="1"/>
    </xf>
    <xf numFmtId="0" fontId="40" fillId="0" borderId="31">
      <alignment horizontal="left" wrapText="1" indent="1"/>
    </xf>
    <xf numFmtId="0" fontId="32" fillId="0" borderId="35">
      <alignment wrapText="1"/>
    </xf>
    <xf numFmtId="0" fontId="40" fillId="0" borderId="41">
      <alignment horizontal="left" wrapText="1" indent="2"/>
    </xf>
    <xf numFmtId="0" fontId="29" fillId="0" borderId="40">
      <alignment horizontal="center" vertical="top" wrapText="1"/>
    </xf>
    <xf numFmtId="0" fontId="38" fillId="16" borderId="42"/>
    <xf numFmtId="0" fontId="33" fillId="0" borderId="43"/>
    <xf numFmtId="0" fontId="40" fillId="0" borderId="31">
      <alignment horizontal="left" wrapText="1" indent="2"/>
    </xf>
    <xf numFmtId="49" fontId="37" fillId="0" borderId="44">
      <alignment horizontal="left" vertical="center" wrapText="1"/>
    </xf>
    <xf numFmtId="0" fontId="38" fillId="17" borderId="20"/>
    <xf numFmtId="49" fontId="29" fillId="0" borderId="17">
      <alignment horizontal="left" vertical="center" wrapText="1" indent="2"/>
    </xf>
    <xf numFmtId="0" fontId="38" fillId="0" borderId="45"/>
    <xf numFmtId="49" fontId="29" fillId="0" borderId="16">
      <alignment horizontal="left" vertical="center" wrapText="1" indent="3"/>
    </xf>
    <xf numFmtId="0" fontId="38" fillId="0" borderId="46"/>
    <xf numFmtId="49" fontId="29" fillId="0" borderId="44">
      <alignment horizontal="left" vertical="center" wrapText="1" indent="3"/>
    </xf>
    <xf numFmtId="0" fontId="41" fillId="0" borderId="36">
      <alignment horizontal="center" vertical="center" textRotation="90" wrapText="1"/>
    </xf>
    <xf numFmtId="49" fontId="29" fillId="0" borderId="47">
      <alignment horizontal="left" vertical="center" wrapText="1" indent="3"/>
    </xf>
    <xf numFmtId="0" fontId="41" fillId="0" borderId="35">
      <alignment horizontal="center" vertical="center" textRotation="90" wrapText="1"/>
    </xf>
    <xf numFmtId="0" fontId="37" fillId="0" borderId="43">
      <alignment horizontal="left" vertical="center" wrapText="1"/>
    </xf>
    <xf numFmtId="0" fontId="40" fillId="0" borderId="0">
      <alignment vertical="center"/>
    </xf>
    <xf numFmtId="49" fontId="29" fillId="0" borderId="35">
      <alignment horizontal="left" vertical="center" wrapText="1" indent="3"/>
    </xf>
    <xf numFmtId="0" fontId="41" fillId="0" borderId="20">
      <alignment horizontal="center" vertical="center" textRotation="90" wrapText="1"/>
    </xf>
    <xf numFmtId="49" fontId="29" fillId="0" borderId="0">
      <alignment horizontal="left" vertical="center" wrapText="1" indent="3"/>
    </xf>
    <xf numFmtId="0" fontId="41" fillId="0" borderId="35">
      <alignment horizontal="center" vertical="center" textRotation="90"/>
    </xf>
    <xf numFmtId="49" fontId="29" fillId="0" borderId="20">
      <alignment horizontal="left" vertical="center" wrapText="1" indent="3"/>
    </xf>
    <xf numFmtId="0" fontId="41" fillId="0" borderId="20">
      <alignment horizontal="center" vertical="center" textRotation="90"/>
    </xf>
    <xf numFmtId="49" fontId="37" fillId="0" borderId="43">
      <alignment horizontal="left" vertical="center" wrapText="1"/>
    </xf>
    <xf numFmtId="0" fontId="41" fillId="0" borderId="36">
      <alignment horizontal="center" vertical="center" textRotation="90"/>
    </xf>
    <xf numFmtId="0" fontId="29" fillId="0" borderId="44">
      <alignment horizontal="left" vertical="center" wrapText="1"/>
    </xf>
    <xf numFmtId="0" fontId="41" fillId="0" borderId="40">
      <alignment horizontal="center" vertical="center" textRotation="90"/>
    </xf>
    <xf numFmtId="0" fontId="29" fillId="0" borderId="47">
      <alignment horizontal="left" vertical="center" wrapText="1"/>
    </xf>
    <xf numFmtId="0" fontId="42" fillId="0" borderId="20">
      <alignment wrapText="1"/>
    </xf>
    <xf numFmtId="49" fontId="37" fillId="0" borderId="48">
      <alignment horizontal="left" vertical="center" wrapText="1"/>
    </xf>
    <xf numFmtId="0" fontId="42" fillId="0" borderId="40">
      <alignment wrapText="1"/>
    </xf>
    <xf numFmtId="49" fontId="29" fillId="0" borderId="49">
      <alignment horizontal="left" vertical="center" wrapText="1"/>
    </xf>
    <xf numFmtId="0" fontId="42" fillId="0" borderId="35">
      <alignment wrapText="1"/>
    </xf>
    <xf numFmtId="49" fontId="29" fillId="0" borderId="50">
      <alignment horizontal="left" vertical="center" wrapText="1"/>
    </xf>
    <xf numFmtId="0" fontId="40" fillId="0" borderId="40">
      <alignment horizontal="center" vertical="top" wrapText="1"/>
    </xf>
    <xf numFmtId="49" fontId="33" fillId="0" borderId="51">
      <alignment horizontal="center"/>
    </xf>
    <xf numFmtId="0" fontId="41" fillId="0" borderId="43"/>
    <xf numFmtId="49" fontId="33" fillId="0" borderId="52">
      <alignment horizontal="center" vertical="center" wrapText="1"/>
    </xf>
    <xf numFmtId="49" fontId="43" fillId="0" borderId="44">
      <alignment horizontal="left" vertical="center" wrapText="1"/>
    </xf>
    <xf numFmtId="49" fontId="29" fillId="0" borderId="53">
      <alignment horizontal="center" vertical="center" wrapText="1"/>
    </xf>
    <xf numFmtId="49" fontId="40" fillId="0" borderId="17">
      <alignment horizontal="left" vertical="center" wrapText="1" indent="2"/>
    </xf>
    <xf numFmtId="49" fontId="29" fillId="0" borderId="13">
      <alignment horizontal="center" vertical="center" wrapText="1"/>
    </xf>
    <xf numFmtId="49" fontId="40" fillId="0" borderId="16">
      <alignment horizontal="left" vertical="center" wrapText="1" indent="3"/>
    </xf>
    <xf numFmtId="49" fontId="29" fillId="0" borderId="52">
      <alignment horizontal="center" vertical="center" wrapText="1"/>
    </xf>
    <xf numFmtId="49" fontId="40" fillId="0" borderId="44">
      <alignment horizontal="left" vertical="center" wrapText="1" indent="3"/>
    </xf>
    <xf numFmtId="49" fontId="29" fillId="0" borderId="35">
      <alignment horizontal="center" vertical="center" wrapText="1"/>
    </xf>
    <xf numFmtId="49" fontId="40" fillId="0" borderId="47">
      <alignment horizontal="left" vertical="center" wrapText="1" indent="3"/>
    </xf>
    <xf numFmtId="49" fontId="29" fillId="0" borderId="0">
      <alignment horizontal="center" vertical="center" wrapText="1"/>
    </xf>
    <xf numFmtId="0" fontId="43" fillId="0" borderId="43">
      <alignment horizontal="left" vertical="center" wrapText="1"/>
    </xf>
    <xf numFmtId="49" fontId="29" fillId="0" borderId="20">
      <alignment horizontal="center" vertical="center" wrapText="1"/>
    </xf>
    <xf numFmtId="49" fontId="40" fillId="0" borderId="35">
      <alignment horizontal="left" vertical="center" wrapText="1" indent="3"/>
    </xf>
    <xf numFmtId="49" fontId="33" fillId="0" borderId="51">
      <alignment horizontal="center" vertical="center" wrapText="1"/>
    </xf>
    <xf numFmtId="49" fontId="40" fillId="0" borderId="0">
      <alignment horizontal="left" vertical="center" wrapText="1" indent="3"/>
    </xf>
    <xf numFmtId="49" fontId="29" fillId="0" borderId="54">
      <alignment horizontal="center" vertical="center" wrapText="1"/>
    </xf>
    <xf numFmtId="49" fontId="40" fillId="0" borderId="20">
      <alignment horizontal="left" vertical="center" wrapText="1" indent="3"/>
    </xf>
    <xf numFmtId="0" fontId="16" fillId="0" borderId="15"/>
    <xf numFmtId="49" fontId="43" fillId="0" borderId="43">
      <alignment horizontal="left" vertical="center" wrapText="1"/>
    </xf>
    <xf numFmtId="0" fontId="29" fillId="0" borderId="51">
      <alignment horizontal="center" vertical="center"/>
    </xf>
    <xf numFmtId="0" fontId="40" fillId="0" borderId="44">
      <alignment horizontal="left" vertical="center" wrapText="1"/>
    </xf>
    <xf numFmtId="0" fontId="29" fillId="0" borderId="53">
      <alignment horizontal="center" vertical="center"/>
    </xf>
    <xf numFmtId="0" fontId="40" fillId="0" borderId="47">
      <alignment horizontal="left" vertical="center" wrapText="1"/>
    </xf>
    <xf numFmtId="0" fontId="29" fillId="0" borderId="13">
      <alignment horizontal="center" vertical="center"/>
    </xf>
    <xf numFmtId="49" fontId="40" fillId="0" borderId="44">
      <alignment horizontal="left" vertical="center" wrapText="1"/>
    </xf>
    <xf numFmtId="0" fontId="29" fillId="0" borderId="52">
      <alignment horizontal="center" vertical="center"/>
    </xf>
    <xf numFmtId="49" fontId="40" fillId="0" borderId="47">
      <alignment horizontal="left" vertical="center" wrapText="1"/>
    </xf>
    <xf numFmtId="49" fontId="29" fillId="0" borderId="14">
      <alignment horizontal="center" vertical="center"/>
    </xf>
    <xf numFmtId="49" fontId="41" fillId="0" borderId="51">
      <alignment horizontal="center"/>
    </xf>
    <xf numFmtId="49" fontId="29" fillId="0" borderId="45">
      <alignment horizontal="center" vertical="center"/>
    </xf>
    <xf numFmtId="49" fontId="41" fillId="0" borderId="52">
      <alignment horizontal="center" vertical="center" wrapText="1"/>
    </xf>
    <xf numFmtId="49" fontId="29" fillId="0" borderId="12">
      <alignment horizontal="center" vertical="center"/>
    </xf>
    <xf numFmtId="49" fontId="40" fillId="0" borderId="53">
      <alignment horizontal="center" vertical="center" wrapText="1"/>
    </xf>
    <xf numFmtId="49" fontId="29" fillId="0" borderId="40">
      <alignment horizontal="center" vertical="center"/>
    </xf>
    <xf numFmtId="49" fontId="40" fillId="0" borderId="13">
      <alignment horizontal="center" vertical="center" wrapText="1"/>
    </xf>
    <xf numFmtId="49" fontId="29" fillId="0" borderId="20">
      <alignment horizontal="center"/>
    </xf>
    <xf numFmtId="49" fontId="40" fillId="0" borderId="52">
      <alignment horizontal="center" vertical="center" wrapText="1"/>
    </xf>
    <xf numFmtId="0" fontId="29" fillId="0" borderId="35">
      <alignment horizontal="center"/>
    </xf>
    <xf numFmtId="49" fontId="40" fillId="0" borderId="54">
      <alignment horizontal="center" vertical="center" wrapText="1"/>
    </xf>
    <xf numFmtId="0" fontId="29" fillId="0" borderId="0">
      <alignment horizontal="center"/>
    </xf>
    <xf numFmtId="49" fontId="40" fillId="0" borderId="15">
      <alignment horizontal="center" vertical="center" wrapText="1"/>
    </xf>
    <xf numFmtId="49" fontId="29" fillId="0" borderId="20"/>
    <xf numFmtId="49" fontId="40" fillId="0" borderId="0">
      <alignment horizontal="center" vertical="center" wrapText="1"/>
    </xf>
    <xf numFmtId="0" fontId="29" fillId="0" borderId="40">
      <alignment horizontal="center" vertical="top"/>
    </xf>
    <xf numFmtId="49" fontId="40" fillId="0" borderId="20">
      <alignment horizontal="center" vertical="center" wrapText="1"/>
    </xf>
    <xf numFmtId="49" fontId="29" fillId="0" borderId="40">
      <alignment horizontal="center" vertical="top" wrapText="1"/>
    </xf>
    <xf numFmtId="49" fontId="41" fillId="0" borderId="51">
      <alignment horizontal="center" vertical="center" wrapText="1"/>
    </xf>
    <xf numFmtId="0" fontId="29" fillId="0" borderId="45"/>
    <xf numFmtId="0" fontId="41" fillId="0" borderId="51">
      <alignment horizontal="center" vertical="center"/>
    </xf>
    <xf numFmtId="4" fontId="29" fillId="0" borderId="35">
      <alignment horizontal="right"/>
    </xf>
    <xf numFmtId="0" fontId="40" fillId="0" borderId="53">
      <alignment horizontal="center" vertical="center"/>
    </xf>
    <xf numFmtId="4" fontId="29" fillId="0" borderId="0">
      <alignment horizontal="right" shrinkToFit="1"/>
    </xf>
    <xf numFmtId="0" fontId="40" fillId="0" borderId="13">
      <alignment horizontal="center" vertical="center"/>
    </xf>
    <xf numFmtId="4" fontId="29" fillId="0" borderId="20">
      <alignment horizontal="right"/>
    </xf>
    <xf numFmtId="0" fontId="40" fillId="0" borderId="52">
      <alignment horizontal="center" vertical="center"/>
    </xf>
    <xf numFmtId="4" fontId="29" fillId="0" borderId="55">
      <alignment horizontal="right"/>
    </xf>
    <xf numFmtId="0" fontId="41" fillId="0" borderId="52">
      <alignment horizontal="center" vertical="center"/>
    </xf>
    <xf numFmtId="0" fontId="29" fillId="0" borderId="35"/>
    <xf numFmtId="0" fontId="40" fillId="0" borderId="54">
      <alignment horizontal="center" vertical="center"/>
    </xf>
    <xf numFmtId="0" fontId="29" fillId="0" borderId="40">
      <alignment horizontal="center" vertical="top" wrapText="1"/>
    </xf>
    <xf numFmtId="49" fontId="41" fillId="0" borderId="51">
      <alignment horizontal="center" vertical="center"/>
    </xf>
    <xf numFmtId="0" fontId="29" fillId="0" borderId="20">
      <alignment horizontal="center"/>
    </xf>
    <xf numFmtId="49" fontId="40" fillId="0" borderId="53">
      <alignment horizontal="center" vertical="center"/>
    </xf>
    <xf numFmtId="49" fontId="29" fillId="0" borderId="35">
      <alignment horizontal="center"/>
    </xf>
    <xf numFmtId="49" fontId="40" fillId="0" borderId="13">
      <alignment horizontal="center" vertical="center"/>
    </xf>
    <xf numFmtId="49" fontId="29" fillId="0" borderId="0">
      <alignment horizontal="left"/>
    </xf>
    <xf numFmtId="49" fontId="40" fillId="0" borderId="52">
      <alignment horizontal="center" vertical="center"/>
    </xf>
    <xf numFmtId="4" fontId="29" fillId="0" borderId="45">
      <alignment horizontal="right"/>
    </xf>
    <xf numFmtId="49" fontId="40" fillId="0" borderId="54">
      <alignment horizontal="center" vertical="center"/>
    </xf>
    <xf numFmtId="0" fontId="29" fillId="0" borderId="40">
      <alignment horizontal="center" vertical="top"/>
    </xf>
    <xf numFmtId="49" fontId="40" fillId="0" borderId="20">
      <alignment horizontal="center"/>
    </xf>
    <xf numFmtId="4" fontId="29" fillId="0" borderId="46">
      <alignment horizontal="right"/>
    </xf>
    <xf numFmtId="0" fontId="40" fillId="0" borderId="35">
      <alignment horizontal="center"/>
    </xf>
    <xf numFmtId="0" fontId="29" fillId="0" borderId="46"/>
    <xf numFmtId="0" fontId="40" fillId="0" borderId="0">
      <alignment horizontal="center"/>
    </xf>
    <xf numFmtId="4" fontId="29" fillId="0" borderId="56">
      <alignment horizontal="right"/>
    </xf>
    <xf numFmtId="49" fontId="40" fillId="0" borderId="20"/>
    <xf numFmtId="0" fontId="40" fillId="0" borderId="40">
      <alignment horizontal="center" vertical="top"/>
    </xf>
    <xf numFmtId="49" fontId="40" fillId="0" borderId="40">
      <alignment horizontal="center" vertical="top" wrapText="1"/>
    </xf>
    <xf numFmtId="0" fontId="40" fillId="0" borderId="45"/>
    <xf numFmtId="4" fontId="40" fillId="0" borderId="55">
      <alignment horizontal="right"/>
    </xf>
    <xf numFmtId="4" fontId="40" fillId="0" borderId="15">
      <alignment horizontal="right"/>
    </xf>
    <xf numFmtId="4" fontId="40" fillId="0" borderId="0">
      <alignment horizontal="right" shrinkToFit="1"/>
    </xf>
    <xf numFmtId="4" fontId="40" fillId="0" borderId="20">
      <alignment horizontal="right"/>
    </xf>
    <xf numFmtId="0" fontId="40" fillId="0" borderId="35"/>
    <xf numFmtId="0" fontId="40" fillId="0" borderId="40">
      <alignment horizontal="center" vertical="top" wrapText="1"/>
    </xf>
    <xf numFmtId="0" fontId="40" fillId="0" borderId="20">
      <alignment horizontal="center"/>
    </xf>
    <xf numFmtId="49" fontId="40" fillId="0" borderId="35">
      <alignment horizontal="center"/>
    </xf>
    <xf numFmtId="0" fontId="16" fillId="18" borderId="0"/>
    <xf numFmtId="0" fontId="38" fillId="16" borderId="0"/>
    <xf numFmtId="49" fontId="40" fillId="0" borderId="0">
      <alignment horizontal="left"/>
    </xf>
    <xf numFmtId="4" fontId="40" fillId="0" borderId="45">
      <alignment horizontal="right"/>
    </xf>
    <xf numFmtId="0" fontId="40" fillId="0" borderId="40">
      <alignment horizontal="center" vertical="top"/>
    </xf>
    <xf numFmtId="4" fontId="40" fillId="0" borderId="46">
      <alignment horizontal="right"/>
    </xf>
    <xf numFmtId="4" fontId="40" fillId="0" borderId="56">
      <alignment horizontal="right"/>
    </xf>
    <xf numFmtId="0" fontId="40" fillId="0" borderId="46"/>
    <xf numFmtId="0" fontId="33" fillId="0" borderId="0"/>
    <xf numFmtId="0" fontId="41" fillId="0" borderId="0"/>
    <xf numFmtId="0" fontId="36" fillId="0" borderId="0"/>
    <xf numFmtId="0" fontId="44" fillId="0" borderId="0"/>
    <xf numFmtId="0" fontId="29" fillId="0" borderId="0">
      <alignment horizontal="left"/>
    </xf>
    <xf numFmtId="0" fontId="40" fillId="0" borderId="0">
      <alignment horizontal="left"/>
    </xf>
    <xf numFmtId="0" fontId="29" fillId="0" borderId="0"/>
    <xf numFmtId="0" fontId="40" fillId="0" borderId="0"/>
    <xf numFmtId="0" fontId="28" fillId="0" borderId="0"/>
    <xf numFmtId="0" fontId="45" fillId="0" borderId="0"/>
    <xf numFmtId="0" fontId="16" fillId="0" borderId="0"/>
    <xf numFmtId="0" fontId="38" fillId="0" borderId="0"/>
    <xf numFmtId="0" fontId="16" fillId="18" borderId="20"/>
    <xf numFmtId="0" fontId="38" fillId="16" borderId="20"/>
    <xf numFmtId="49" fontId="29" fillId="0" borderId="40">
      <alignment horizontal="center" vertical="center" wrapText="1"/>
    </xf>
    <xf numFmtId="49" fontId="40" fillId="0" borderId="40">
      <alignment horizontal="center" vertical="center" wrapText="1"/>
    </xf>
    <xf numFmtId="49" fontId="29" fillId="0" borderId="40">
      <alignment horizontal="center" vertical="center" wrapText="1"/>
    </xf>
    <xf numFmtId="49" fontId="40" fillId="0" borderId="40">
      <alignment horizontal="center" vertical="center" wrapText="1"/>
    </xf>
    <xf numFmtId="0" fontId="16" fillId="18" borderId="57"/>
    <xf numFmtId="0" fontId="38" fillId="16" borderId="57"/>
    <xf numFmtId="0" fontId="29" fillId="0" borderId="58">
      <alignment horizontal="left" wrapText="1"/>
    </xf>
    <xf numFmtId="0" fontId="40" fillId="0" borderId="58">
      <alignment horizontal="left" wrapText="1"/>
    </xf>
    <xf numFmtId="0" fontId="29" fillId="0" borderId="25">
      <alignment horizontal="left" wrapText="1" indent="1"/>
    </xf>
    <xf numFmtId="0" fontId="40" fillId="0" borderId="25">
      <alignment horizontal="left" wrapText="1" indent="1"/>
    </xf>
    <xf numFmtId="0" fontId="29" fillId="0" borderId="43">
      <alignment horizontal="left" wrapText="1" indent="2"/>
    </xf>
    <xf numFmtId="0" fontId="40" fillId="0" borderId="19">
      <alignment horizontal="left" wrapText="1" indent="2"/>
    </xf>
    <xf numFmtId="0" fontId="16" fillId="18" borderId="37"/>
    <xf numFmtId="0" fontId="38" fillId="16" borderId="35"/>
    <xf numFmtId="0" fontId="34" fillId="0" borderId="0">
      <alignment horizontal="center" wrapText="1"/>
    </xf>
    <xf numFmtId="0" fontId="46" fillId="0" borderId="0">
      <alignment horizontal="center" wrapText="1"/>
    </xf>
    <xf numFmtId="0" fontId="30" fillId="0" borderId="0">
      <alignment horizontal="center" vertical="top"/>
    </xf>
    <xf numFmtId="0" fontId="47" fillId="0" borderId="0">
      <alignment horizontal="center" vertical="top"/>
    </xf>
    <xf numFmtId="0" fontId="29" fillId="0" borderId="20">
      <alignment wrapText="1"/>
    </xf>
    <xf numFmtId="0" fontId="40" fillId="0" borderId="20">
      <alignment wrapText="1"/>
    </xf>
    <xf numFmtId="0" fontId="29" fillId="0" borderId="57">
      <alignment wrapText="1"/>
    </xf>
    <xf numFmtId="0" fontId="40" fillId="0" borderId="57">
      <alignment wrapText="1"/>
    </xf>
    <xf numFmtId="0" fontId="29" fillId="0" borderId="35">
      <alignment horizontal="left"/>
    </xf>
    <xf numFmtId="0" fontId="40" fillId="0" borderId="35">
      <alignment horizontal="left"/>
    </xf>
    <xf numFmtId="0" fontId="16" fillId="18" borderId="59"/>
    <xf numFmtId="0" fontId="38" fillId="16" borderId="59"/>
    <xf numFmtId="49" fontId="29" fillId="0" borderId="51">
      <alignment horizontal="center" wrapText="1"/>
    </xf>
    <xf numFmtId="49" fontId="40" fillId="0" borderId="51">
      <alignment horizontal="center" wrapText="1"/>
    </xf>
    <xf numFmtId="49" fontId="29" fillId="0" borderId="53">
      <alignment horizontal="center" wrapText="1"/>
    </xf>
    <xf numFmtId="49" fontId="40" fillId="0" borderId="53">
      <alignment horizontal="center" wrapText="1"/>
    </xf>
    <xf numFmtId="49" fontId="29" fillId="0" borderId="52">
      <alignment horizontal="center"/>
    </xf>
    <xf numFmtId="49" fontId="40" fillId="0" borderId="52">
      <alignment horizontal="center"/>
    </xf>
    <xf numFmtId="0" fontId="16" fillId="18" borderId="35"/>
    <xf numFmtId="0" fontId="38" fillId="16" borderId="39"/>
    <xf numFmtId="0" fontId="16" fillId="18" borderId="39"/>
    <xf numFmtId="0" fontId="40" fillId="0" borderId="15"/>
    <xf numFmtId="0" fontId="29" fillId="0" borderId="15"/>
    <xf numFmtId="0" fontId="40" fillId="0" borderId="0">
      <alignment horizontal="center"/>
    </xf>
    <xf numFmtId="0" fontId="29" fillId="0" borderId="0">
      <alignment horizontal="left"/>
    </xf>
    <xf numFmtId="49" fontId="40" fillId="0" borderId="35"/>
    <xf numFmtId="49" fontId="29" fillId="0" borderId="35"/>
    <xf numFmtId="49" fontId="40" fillId="0" borderId="0"/>
    <xf numFmtId="49" fontId="29" fillId="0" borderId="0"/>
    <xf numFmtId="49" fontId="40" fillId="0" borderId="14">
      <alignment horizontal="center"/>
    </xf>
    <xf numFmtId="49" fontId="29" fillId="0" borderId="14">
      <alignment horizontal="center"/>
    </xf>
    <xf numFmtId="49" fontId="40" fillId="0" borderId="45">
      <alignment horizontal="center"/>
    </xf>
    <xf numFmtId="49" fontId="29" fillId="0" borderId="45">
      <alignment horizontal="center"/>
    </xf>
    <xf numFmtId="49" fontId="40" fillId="0" borderId="40">
      <alignment horizontal="center"/>
    </xf>
    <xf numFmtId="49" fontId="29" fillId="0" borderId="40">
      <alignment horizontal="center"/>
    </xf>
    <xf numFmtId="49" fontId="40" fillId="0" borderId="40">
      <alignment horizontal="center" vertical="center" wrapText="1"/>
    </xf>
    <xf numFmtId="49" fontId="29" fillId="0" borderId="40">
      <alignment horizontal="center" vertical="center" wrapText="1"/>
    </xf>
    <xf numFmtId="49" fontId="40" fillId="0" borderId="55">
      <alignment horizontal="center" vertical="center" wrapText="1"/>
    </xf>
    <xf numFmtId="49" fontId="29" fillId="0" borderId="55">
      <alignment horizontal="center" vertical="center" wrapText="1"/>
    </xf>
    <xf numFmtId="0" fontId="38" fillId="16" borderId="60"/>
    <xf numFmtId="0" fontId="16" fillId="18" borderId="60"/>
    <xf numFmtId="4" fontId="40" fillId="0" borderId="40">
      <alignment horizontal="right"/>
    </xf>
    <xf numFmtId="4" fontId="29" fillId="0" borderId="40">
      <alignment horizontal="right"/>
    </xf>
    <xf numFmtId="0" fontId="40" fillId="19" borderId="15"/>
    <xf numFmtId="0" fontId="29" fillId="15" borderId="15"/>
    <xf numFmtId="0" fontId="40" fillId="19" borderId="0"/>
    <xf numFmtId="0" fontId="34" fillId="0" borderId="0">
      <alignment horizontal="center" wrapText="1"/>
    </xf>
    <xf numFmtId="0" fontId="46" fillId="0" borderId="0">
      <alignment horizontal="center" wrapText="1"/>
    </xf>
    <xf numFmtId="0" fontId="35" fillId="0" borderId="38"/>
    <xf numFmtId="0" fontId="48" fillId="0" borderId="38"/>
    <xf numFmtId="49" fontId="31" fillId="0" borderId="28">
      <alignment horizontal="right"/>
    </xf>
    <xf numFmtId="49" fontId="49" fillId="0" borderId="28">
      <alignment horizontal="right"/>
    </xf>
    <xf numFmtId="0" fontId="29" fillId="0" borderId="28">
      <alignment horizontal="right"/>
    </xf>
    <xf numFmtId="0" fontId="40" fillId="0" borderId="28">
      <alignment horizontal="right"/>
    </xf>
    <xf numFmtId="0" fontId="35" fillId="0" borderId="20"/>
    <xf numFmtId="0" fontId="48" fillId="0" borderId="20"/>
    <xf numFmtId="0" fontId="29" fillId="0" borderId="55">
      <alignment horizontal="center"/>
    </xf>
    <xf numFmtId="0" fontId="40" fillId="0" borderId="55">
      <alignment horizontal="center"/>
    </xf>
    <xf numFmtId="49" fontId="16" fillId="0" borderId="61">
      <alignment horizontal="center"/>
    </xf>
    <xf numFmtId="49" fontId="38" fillId="0" borderId="61">
      <alignment horizontal="center"/>
    </xf>
    <xf numFmtId="14" fontId="29" fillId="0" borderId="32">
      <alignment horizontal="center"/>
    </xf>
    <xf numFmtId="165" fontId="40" fillId="0" borderId="32">
      <alignment horizontal="center"/>
    </xf>
    <xf numFmtId="0" fontId="29" fillId="0" borderId="62">
      <alignment horizontal="center"/>
    </xf>
    <xf numFmtId="0" fontId="40" fillId="0" borderId="62">
      <alignment horizontal="center"/>
    </xf>
    <xf numFmtId="49" fontId="29" fillId="0" borderId="33">
      <alignment horizontal="center"/>
    </xf>
    <xf numFmtId="49" fontId="40" fillId="0" borderId="33">
      <alignment horizontal="center"/>
    </xf>
    <xf numFmtId="49" fontId="29" fillId="0" borderId="32">
      <alignment horizontal="center"/>
    </xf>
    <xf numFmtId="49" fontId="40" fillId="0" borderId="32">
      <alignment horizontal="center"/>
    </xf>
    <xf numFmtId="0" fontId="29" fillId="0" borderId="32">
      <alignment horizontal="center"/>
    </xf>
    <xf numFmtId="0" fontId="40" fillId="0" borderId="32">
      <alignment horizontal="center"/>
    </xf>
    <xf numFmtId="49" fontId="29" fillId="0" borderId="63">
      <alignment horizontal="center"/>
    </xf>
    <xf numFmtId="49" fontId="40" fillId="0" borderId="63">
      <alignment horizontal="center"/>
    </xf>
    <xf numFmtId="0" fontId="28" fillId="0" borderId="15"/>
    <xf numFmtId="0" fontId="45" fillId="0" borderId="15"/>
    <xf numFmtId="0" fontId="35" fillId="0" borderId="0"/>
    <xf numFmtId="0" fontId="48" fillId="0" borderId="0"/>
    <xf numFmtId="0" fontId="16" fillId="0" borderId="64"/>
    <xf numFmtId="0" fontId="38" fillId="0" borderId="64"/>
    <xf numFmtId="0" fontId="16" fillId="0" borderId="34"/>
    <xf numFmtId="0" fontId="38" fillId="0" borderId="34"/>
    <xf numFmtId="0" fontId="29" fillId="0" borderId="19">
      <alignment horizontal="left" wrapText="1"/>
    </xf>
    <xf numFmtId="4" fontId="40" fillId="0" borderId="19">
      <alignment horizontal="right"/>
    </xf>
    <xf numFmtId="49" fontId="29" fillId="0" borderId="46">
      <alignment horizontal="center"/>
    </xf>
    <xf numFmtId="49" fontId="40" fillId="0" borderId="46">
      <alignment horizontal="center"/>
    </xf>
    <xf numFmtId="0" fontId="34" fillId="0" borderId="0">
      <alignment horizontal="left" wrapText="1"/>
    </xf>
    <xf numFmtId="0" fontId="38" fillId="16" borderId="65"/>
    <xf numFmtId="49" fontId="16" fillId="0" borderId="0"/>
    <xf numFmtId="0" fontId="40" fillId="0" borderId="66">
      <alignment horizontal="left" wrapText="1"/>
    </xf>
    <xf numFmtId="0" fontId="29" fillId="0" borderId="0">
      <alignment horizontal="right"/>
    </xf>
    <xf numFmtId="0" fontId="40" fillId="0" borderId="41">
      <alignment horizontal="left" wrapText="1" indent="1"/>
    </xf>
    <xf numFmtId="49" fontId="29" fillId="0" borderId="0">
      <alignment horizontal="right"/>
    </xf>
    <xf numFmtId="0" fontId="38" fillId="16" borderId="67"/>
    <xf numFmtId="4" fontId="29" fillId="0" borderId="19">
      <alignment horizontal="right"/>
    </xf>
    <xf numFmtId="0" fontId="40" fillId="0" borderId="32">
      <alignment horizontal="left" wrapText="1" indent="2"/>
    </xf>
    <xf numFmtId="0" fontId="29" fillId="0" borderId="0">
      <alignment horizontal="left" wrapText="1"/>
    </xf>
    <xf numFmtId="0" fontId="38" fillId="16" borderId="68"/>
    <xf numFmtId="0" fontId="29" fillId="0" borderId="20">
      <alignment horizontal="left"/>
    </xf>
    <xf numFmtId="0" fontId="40" fillId="19" borderId="37"/>
    <xf numFmtId="0" fontId="29" fillId="0" borderId="27">
      <alignment horizontal="left" wrapText="1"/>
    </xf>
    <xf numFmtId="0" fontId="46" fillId="0" borderId="0">
      <alignment horizontal="left" wrapText="1"/>
    </xf>
    <xf numFmtId="0" fontId="29" fillId="0" borderId="57"/>
    <xf numFmtId="49" fontId="38" fillId="0" borderId="0"/>
    <xf numFmtId="0" fontId="33" fillId="0" borderId="69">
      <alignment horizontal="left" wrapText="1"/>
    </xf>
    <xf numFmtId="0" fontId="40" fillId="0" borderId="0">
      <alignment horizontal="right"/>
    </xf>
    <xf numFmtId="0" fontId="29" fillId="0" borderId="21">
      <alignment horizontal="left" wrapText="1" indent="2"/>
    </xf>
    <xf numFmtId="49" fontId="40" fillId="0" borderId="0">
      <alignment horizontal="right"/>
    </xf>
    <xf numFmtId="49" fontId="29" fillId="0" borderId="0">
      <alignment horizontal="center" wrapText="1"/>
    </xf>
    <xf numFmtId="0" fontId="40" fillId="0" borderId="0">
      <alignment horizontal="left" wrapText="1"/>
    </xf>
    <xf numFmtId="49" fontId="29" fillId="0" borderId="52">
      <alignment horizontal="center" wrapText="1"/>
    </xf>
    <xf numFmtId="0" fontId="40" fillId="0" borderId="20">
      <alignment horizontal="left"/>
    </xf>
    <xf numFmtId="0" fontId="29" fillId="0" borderId="70"/>
    <xf numFmtId="0" fontId="40" fillId="0" borderId="27">
      <alignment horizontal="left" wrapText="1"/>
    </xf>
    <xf numFmtId="0" fontId="29" fillId="0" borderId="71">
      <alignment horizontal="center" wrapText="1"/>
    </xf>
    <xf numFmtId="0" fontId="40" fillId="0" borderId="57"/>
    <xf numFmtId="0" fontId="16" fillId="18" borderId="15"/>
    <xf numFmtId="0" fontId="41" fillId="0" borderId="69">
      <alignment horizontal="left" wrapText="1"/>
    </xf>
    <xf numFmtId="49" fontId="29" fillId="0" borderId="13">
      <alignment horizontal="center"/>
    </xf>
    <xf numFmtId="0" fontId="40" fillId="0" borderId="21">
      <alignment horizontal="left" wrapText="1" indent="2"/>
    </xf>
    <xf numFmtId="49" fontId="29" fillId="0" borderId="0">
      <alignment horizontal="center"/>
    </xf>
    <xf numFmtId="49" fontId="40" fillId="0" borderId="0">
      <alignment horizontal="center" wrapText="1"/>
    </xf>
    <xf numFmtId="49" fontId="29" fillId="0" borderId="12">
      <alignment horizontal="center" wrapText="1"/>
    </xf>
    <xf numFmtId="49" fontId="40" fillId="0" borderId="52">
      <alignment horizontal="center" wrapText="1"/>
    </xf>
    <xf numFmtId="49" fontId="29" fillId="0" borderId="18">
      <alignment horizontal="center" wrapText="1"/>
    </xf>
    <xf numFmtId="0" fontId="40" fillId="0" borderId="70"/>
    <xf numFmtId="49" fontId="29" fillId="0" borderId="12">
      <alignment horizontal="center"/>
    </xf>
    <xf numFmtId="0" fontId="40" fillId="0" borderId="71">
      <alignment horizontal="center" wrapText="1"/>
    </xf>
    <xf numFmtId="49" fontId="29" fillId="0" borderId="20"/>
    <xf numFmtId="0" fontId="38" fillId="16" borderId="15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4" fillId="4" borderId="1" applyNumberFormat="0" applyAlignment="0" applyProtection="0"/>
    <xf numFmtId="0" fontId="5" fillId="7" borderId="2" applyNumberFormat="0" applyAlignment="0" applyProtection="0"/>
    <xf numFmtId="0" fontId="6" fillId="7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" fillId="0" borderId="0"/>
    <xf numFmtId="0" fontId="39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43" fontId="1" fillId="0" borderId="0" applyFont="0" applyFill="0" applyBorder="0" applyAlignment="0" applyProtection="0"/>
    <xf numFmtId="0" fontId="16" fillId="0" borderId="0"/>
  </cellStyleXfs>
  <cellXfs count="127">
    <xf numFmtId="0" fontId="0" fillId="0" borderId="0" xfId="0"/>
    <xf numFmtId="49" fontId="26" fillId="0" borderId="0" xfId="1" applyNumberFormat="1" applyFont="1" applyFill="1" applyBorder="1" applyAlignment="1">
      <alignment vertical="top" wrapText="1"/>
    </xf>
    <xf numFmtId="0" fontId="21" fillId="0" borderId="10" xfId="1" applyFont="1" applyFill="1" applyBorder="1" applyAlignment="1">
      <alignment horizontal="center" wrapText="1"/>
    </xf>
    <xf numFmtId="0" fontId="0" fillId="0" borderId="0" xfId="0" applyFill="1"/>
    <xf numFmtId="49" fontId="26" fillId="0" borderId="0" xfId="1" applyNumberFormat="1" applyFont="1" applyFill="1" applyBorder="1" applyAlignment="1">
      <alignment horizontal="center" vertical="top" wrapText="1"/>
    </xf>
    <xf numFmtId="49" fontId="21" fillId="0" borderId="10" xfId="1" applyNumberFormat="1" applyFont="1" applyFill="1" applyBorder="1" applyAlignment="1">
      <alignment horizontal="center" wrapText="1"/>
    </xf>
    <xf numFmtId="0" fontId="21" fillId="0" borderId="10" xfId="1" applyNumberFormat="1" applyFont="1" applyFill="1" applyBorder="1" applyAlignment="1">
      <alignment horizontal="center" wrapText="1"/>
    </xf>
    <xf numFmtId="0" fontId="2" fillId="0" borderId="0" xfId="1" applyFill="1"/>
    <xf numFmtId="164" fontId="0" fillId="0" borderId="0" xfId="0" applyNumberFormat="1" applyFill="1"/>
    <xf numFmtId="166" fontId="27" fillId="0" borderId="10" xfId="410" applyNumberFormat="1" applyFont="1" applyFill="1" applyBorder="1" applyAlignment="1">
      <alignment horizontal="right"/>
    </xf>
    <xf numFmtId="166" fontId="27" fillId="0" borderId="10" xfId="410" applyNumberFormat="1" applyFont="1" applyFill="1" applyBorder="1" applyAlignment="1"/>
    <xf numFmtId="166" fontId="2" fillId="0" borderId="0" xfId="410" applyNumberFormat="1" applyFont="1" applyFill="1" applyAlignment="1">
      <alignment wrapText="1"/>
    </xf>
    <xf numFmtId="166" fontId="2" fillId="0" borderId="0" xfId="410" applyNumberFormat="1" applyFont="1" applyFill="1" applyAlignment="1">
      <alignment horizontal="right"/>
    </xf>
    <xf numFmtId="166" fontId="2" fillId="0" borderId="0" xfId="410" applyNumberFormat="1" applyFont="1" applyFill="1"/>
    <xf numFmtId="0" fontId="51" fillId="0" borderId="10" xfId="1" applyFont="1" applyFill="1" applyBorder="1" applyAlignment="1">
      <alignment wrapText="1"/>
    </xf>
    <xf numFmtId="166" fontId="53" fillId="0" borderId="10" xfId="410" applyNumberFormat="1" applyFont="1" applyFill="1" applyBorder="1"/>
    <xf numFmtId="0" fontId="21" fillId="0" borderId="10" xfId="1" applyNumberFormat="1" applyFont="1" applyFill="1" applyBorder="1" applyAlignment="1">
      <alignment wrapText="1"/>
    </xf>
    <xf numFmtId="0" fontId="50" fillId="0" borderId="0" xfId="0" applyFont="1" applyFill="1"/>
    <xf numFmtId="0" fontId="20" fillId="0" borderId="10" xfId="1" applyNumberFormat="1" applyFont="1" applyFill="1" applyBorder="1" applyAlignment="1">
      <alignment wrapText="1"/>
    </xf>
    <xf numFmtId="0" fontId="20" fillId="0" borderId="10" xfId="1" applyNumberFormat="1" applyFont="1" applyFill="1" applyBorder="1" applyAlignment="1">
      <alignment horizontal="left" wrapText="1"/>
    </xf>
    <xf numFmtId="2" fontId="20" fillId="0" borderId="10" xfId="1" applyNumberFormat="1" applyFont="1" applyFill="1" applyBorder="1" applyAlignment="1">
      <alignment wrapText="1"/>
    </xf>
    <xf numFmtId="0" fontId="21" fillId="0" borderId="10" xfId="1" applyFont="1" applyFill="1" applyBorder="1" applyAlignment="1">
      <alignment wrapText="1"/>
    </xf>
    <xf numFmtId="0" fontId="20" fillId="0" borderId="10" xfId="1" applyFont="1" applyFill="1" applyBorder="1" applyAlignment="1">
      <alignment wrapText="1"/>
    </xf>
    <xf numFmtId="49" fontId="21" fillId="0" borderId="10" xfId="1" applyNumberFormat="1" applyFont="1" applyFill="1" applyBorder="1" applyAlignment="1">
      <alignment wrapText="1"/>
    </xf>
    <xf numFmtId="0" fontId="53" fillId="0" borderId="0" xfId="0" applyFont="1" applyFill="1"/>
    <xf numFmtId="0" fontId="54" fillId="0" borderId="0" xfId="0" applyFont="1" applyFill="1"/>
    <xf numFmtId="0" fontId="21" fillId="0" borderId="0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wrapText="1"/>
    </xf>
    <xf numFmtId="0" fontId="21" fillId="0" borderId="0" xfId="1" applyFont="1" applyFill="1" applyAlignment="1">
      <alignment horizontal="center" wrapText="1"/>
    </xf>
    <xf numFmtId="49" fontId="2" fillId="0" borderId="10" xfId="1" applyNumberFormat="1" applyFill="1" applyBorder="1" applyAlignment="1">
      <alignment horizontal="center"/>
    </xf>
    <xf numFmtId="49" fontId="21" fillId="0" borderId="10" xfId="1" applyNumberFormat="1" applyFont="1" applyFill="1" applyBorder="1" applyAlignment="1">
      <alignment horizontal="center" vertical="center" wrapText="1"/>
    </xf>
    <xf numFmtId="0" fontId="20" fillId="0" borderId="10" xfId="1" applyNumberFormat="1" applyFont="1" applyFill="1" applyBorder="1" applyAlignment="1">
      <alignment horizontal="center" vertical="center" wrapText="1"/>
    </xf>
    <xf numFmtId="49" fontId="20" fillId="0" borderId="10" xfId="1" applyNumberFormat="1" applyFont="1" applyFill="1" applyBorder="1" applyAlignment="1">
      <alignment horizontal="center" wrapText="1"/>
    </xf>
    <xf numFmtId="0" fontId="20" fillId="0" borderId="10" xfId="1" applyFont="1" applyFill="1" applyBorder="1" applyAlignment="1">
      <alignment horizontal="center" wrapText="1"/>
    </xf>
    <xf numFmtId="0" fontId="21" fillId="0" borderId="73" xfId="1" applyFont="1" applyFill="1" applyBorder="1" applyAlignment="1">
      <alignment horizontal="left" vertical="center" wrapText="1"/>
    </xf>
    <xf numFmtId="49" fontId="21" fillId="0" borderId="72" xfId="1" applyNumberFormat="1" applyFont="1" applyFill="1" applyBorder="1" applyAlignment="1">
      <alignment horizontal="center" wrapText="1"/>
    </xf>
    <xf numFmtId="0" fontId="21" fillId="0" borderId="72" xfId="1" applyFont="1" applyFill="1" applyBorder="1" applyAlignment="1">
      <alignment horizontal="center" wrapText="1"/>
    </xf>
    <xf numFmtId="0" fontId="51" fillId="0" borderId="11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left" vertical="center" wrapText="1"/>
    </xf>
    <xf numFmtId="49" fontId="20" fillId="0" borderId="10" xfId="1" applyNumberFormat="1" applyFont="1" applyFill="1" applyBorder="1" applyAlignment="1">
      <alignment horizontal="center"/>
    </xf>
    <xf numFmtId="49" fontId="21" fillId="0" borderId="10" xfId="1" applyNumberFormat="1" applyFont="1" applyFill="1" applyBorder="1" applyAlignment="1">
      <alignment horizontal="center"/>
    </xf>
    <xf numFmtId="49" fontId="23" fillId="0" borderId="10" xfId="1" applyNumberFormat="1" applyFont="1" applyFill="1" applyBorder="1" applyAlignment="1">
      <alignment horizontal="center" wrapText="1"/>
    </xf>
    <xf numFmtId="0" fontId="24" fillId="0" borderId="10" xfId="1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left" vertical="center" wrapText="1"/>
    </xf>
    <xf numFmtId="0" fontId="20" fillId="0" borderId="75" xfId="1" applyFont="1" applyFill="1" applyBorder="1" applyAlignment="1">
      <alignment horizontal="left" vertical="center" wrapText="1"/>
    </xf>
    <xf numFmtId="0" fontId="25" fillId="0" borderId="1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center"/>
    </xf>
    <xf numFmtId="0" fontId="21" fillId="0" borderId="1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20" fillId="0" borderId="10" xfId="1" applyNumberFormat="1" applyFont="1" applyFill="1" applyBorder="1" applyAlignment="1">
      <alignment horizontal="center" wrapText="1"/>
    </xf>
    <xf numFmtId="49" fontId="22" fillId="0" borderId="10" xfId="1" applyNumberFormat="1" applyFont="1" applyFill="1" applyBorder="1" applyAlignment="1">
      <alignment horizontal="center"/>
    </xf>
    <xf numFmtId="49" fontId="20" fillId="0" borderId="10" xfId="1" applyNumberFormat="1" applyFont="1" applyFill="1" applyBorder="1" applyAlignment="1">
      <alignment horizontal="center" wrapText="1"/>
    </xf>
    <xf numFmtId="0" fontId="21" fillId="20" borderId="10" xfId="1" applyNumberFormat="1" applyFont="1" applyFill="1" applyBorder="1" applyAlignment="1">
      <alignment horizontal="center" vertical="center" wrapText="1"/>
    </xf>
    <xf numFmtId="0" fontId="21" fillId="20" borderId="10" xfId="1" applyFont="1" applyFill="1" applyBorder="1" applyAlignment="1">
      <alignment horizontal="center" vertical="center" wrapText="1"/>
    </xf>
    <xf numFmtId="0" fontId="21" fillId="20" borderId="10" xfId="1" applyFont="1" applyFill="1" applyBorder="1" applyAlignment="1">
      <alignment horizontal="center" vertical="top" wrapText="1"/>
    </xf>
    <xf numFmtId="49" fontId="20" fillId="0" borderId="10" xfId="1" applyNumberFormat="1" applyFont="1" applyFill="1" applyBorder="1" applyAlignment="1">
      <alignment horizontal="center" wrapText="1"/>
    </xf>
    <xf numFmtId="49" fontId="20" fillId="0" borderId="72" xfId="1" applyNumberFormat="1" applyFont="1" applyFill="1" applyBorder="1" applyAlignment="1">
      <alignment horizontal="center" wrapText="1"/>
    </xf>
    <xf numFmtId="0" fontId="21" fillId="0" borderId="77" xfId="0" applyFont="1" applyFill="1" applyBorder="1" applyAlignment="1">
      <alignment vertical="top" wrapText="1"/>
    </xf>
    <xf numFmtId="0" fontId="24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horizontal="justify" vertical="center" wrapText="1"/>
    </xf>
    <xf numFmtId="49" fontId="20" fillId="20" borderId="10" xfId="1" applyNumberFormat="1" applyFont="1" applyFill="1" applyBorder="1" applyAlignment="1">
      <alignment horizontal="center" wrapText="1"/>
    </xf>
    <xf numFmtId="0" fontId="24" fillId="0" borderId="11" xfId="1" applyFont="1" applyFill="1" applyBorder="1" applyAlignment="1">
      <alignment horizontal="left" vertical="center" wrapText="1"/>
    </xf>
    <xf numFmtId="0" fontId="24" fillId="0" borderId="11" xfId="1" applyNumberFormat="1" applyFont="1" applyFill="1" applyBorder="1" applyAlignment="1">
      <alignment horizontal="left" vertical="center" wrapText="1"/>
    </xf>
    <xf numFmtId="0" fontId="55" fillId="0" borderId="10" xfId="0" applyFont="1" applyBorder="1" applyAlignment="1">
      <alignment wrapText="1"/>
    </xf>
    <xf numFmtId="0" fontId="24" fillId="0" borderId="10" xfId="402" applyFont="1" applyFill="1" applyBorder="1" applyAlignment="1">
      <alignment horizontal="left" vertical="center" wrapText="1"/>
    </xf>
    <xf numFmtId="0" fontId="24" fillId="0" borderId="75" xfId="402" applyFont="1" applyFill="1" applyBorder="1" applyAlignment="1">
      <alignment horizontal="left" vertical="center" wrapText="1"/>
    </xf>
    <xf numFmtId="0" fontId="24" fillId="0" borderId="75" xfId="1" applyNumberFormat="1" applyFont="1" applyFill="1" applyBorder="1" applyAlignment="1">
      <alignment horizontal="left" vertical="center" wrapText="1"/>
    </xf>
    <xf numFmtId="0" fontId="24" fillId="0" borderId="10" xfId="403" applyFont="1" applyFill="1" applyBorder="1" applyAlignment="1">
      <alignment wrapText="1"/>
    </xf>
    <xf numFmtId="0" fontId="24" fillId="0" borderId="10" xfId="411" applyFont="1" applyFill="1" applyBorder="1" applyAlignment="1">
      <alignment horizontal="justify" vertical="center" wrapText="1"/>
    </xf>
    <xf numFmtId="0" fontId="24" fillId="0" borderId="75" xfId="0" applyFont="1" applyFill="1" applyBorder="1" applyAlignment="1">
      <alignment horizontal="left" vertical="center" wrapText="1"/>
    </xf>
    <xf numFmtId="0" fontId="24" fillId="0" borderId="10" xfId="1" applyFont="1" applyFill="1" applyBorder="1" applyAlignment="1">
      <alignment horizontal="left" vertical="center" wrapText="1"/>
    </xf>
    <xf numFmtId="11" fontId="24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vertical="center" wrapText="1"/>
    </xf>
    <xf numFmtId="4" fontId="27" fillId="20" borderId="72" xfId="1" applyNumberFormat="1" applyFont="1" applyFill="1" applyBorder="1" applyAlignment="1">
      <alignment horizontal="right" vertical="center" wrapText="1"/>
    </xf>
    <xf numFmtId="4" fontId="21" fillId="20" borderId="72" xfId="410" applyNumberFormat="1" applyFont="1" applyFill="1" applyBorder="1" applyAlignment="1">
      <alignment horizontal="right" vertical="center" wrapText="1"/>
    </xf>
    <xf numFmtId="4" fontId="21" fillId="20" borderId="10" xfId="410" applyNumberFormat="1" applyFont="1" applyFill="1" applyBorder="1" applyAlignment="1">
      <alignment horizontal="right" vertical="center" wrapText="1"/>
    </xf>
    <xf numFmtId="4" fontId="21" fillId="0" borderId="10" xfId="410" applyNumberFormat="1" applyFont="1" applyFill="1" applyBorder="1" applyAlignment="1">
      <alignment horizontal="right" vertical="center" wrapText="1"/>
    </xf>
    <xf numFmtId="4" fontId="21" fillId="0" borderId="72" xfId="410" applyNumberFormat="1" applyFont="1" applyFill="1" applyBorder="1" applyAlignment="1">
      <alignment horizontal="right" vertical="center"/>
    </xf>
    <xf numFmtId="4" fontId="21" fillId="0" borderId="72" xfId="410" applyNumberFormat="1" applyFont="1" applyFill="1" applyBorder="1" applyAlignment="1">
      <alignment horizontal="right" vertical="center" wrapText="1"/>
    </xf>
    <xf numFmtId="4" fontId="21" fillId="0" borderId="74" xfId="410" applyNumberFormat="1" applyFont="1" applyFill="1" applyBorder="1" applyAlignment="1">
      <alignment horizontal="right" vertical="center" wrapText="1"/>
    </xf>
    <xf numFmtId="4" fontId="20" fillId="20" borderId="10" xfId="410" applyNumberFormat="1" applyFont="1" applyFill="1" applyBorder="1" applyAlignment="1">
      <alignment horizontal="right" vertical="center"/>
    </xf>
    <xf numFmtId="4" fontId="20" fillId="0" borderId="10" xfId="410" applyNumberFormat="1" applyFont="1" applyFill="1" applyBorder="1" applyAlignment="1">
      <alignment horizontal="right" vertical="center"/>
    </xf>
    <xf numFmtId="4" fontId="20" fillId="0" borderId="10" xfId="410" applyNumberFormat="1" applyFont="1" applyFill="1" applyBorder="1" applyAlignment="1">
      <alignment horizontal="right" vertical="center" wrapText="1"/>
    </xf>
    <xf numFmtId="4" fontId="20" fillId="0" borderId="72" xfId="410" applyNumberFormat="1" applyFont="1" applyFill="1" applyBorder="1" applyAlignment="1">
      <alignment horizontal="right" vertical="center"/>
    </xf>
    <xf numFmtId="4" fontId="20" fillId="0" borderId="72" xfId="410" applyNumberFormat="1" applyFont="1" applyFill="1" applyBorder="1" applyAlignment="1">
      <alignment horizontal="right" vertical="center" wrapText="1"/>
    </xf>
    <xf numFmtId="4" fontId="20" fillId="0" borderId="74" xfId="410" applyNumberFormat="1" applyFont="1" applyFill="1" applyBorder="1" applyAlignment="1">
      <alignment horizontal="right" vertical="center" wrapText="1"/>
    </xf>
    <xf numFmtId="4" fontId="20" fillId="21" borderId="10" xfId="410" applyNumberFormat="1" applyFont="1" applyFill="1" applyBorder="1" applyAlignment="1">
      <alignment horizontal="right" vertical="center"/>
    </xf>
    <xf numFmtId="4" fontId="20" fillId="21" borderId="10" xfId="410" applyNumberFormat="1" applyFont="1" applyFill="1" applyBorder="1" applyAlignment="1">
      <alignment horizontal="right" vertical="center" wrapText="1"/>
    </xf>
    <xf numFmtId="4" fontId="20" fillId="21" borderId="72" xfId="410" applyNumberFormat="1" applyFont="1" applyFill="1" applyBorder="1" applyAlignment="1">
      <alignment horizontal="right" vertical="center"/>
    </xf>
    <xf numFmtId="4" fontId="20" fillId="21" borderId="72" xfId="410" applyNumberFormat="1" applyFont="1" applyFill="1" applyBorder="1" applyAlignment="1">
      <alignment horizontal="right" vertical="center" wrapText="1"/>
    </xf>
    <xf numFmtId="4" fontId="20" fillId="21" borderId="74" xfId="410" applyNumberFormat="1" applyFont="1" applyFill="1" applyBorder="1" applyAlignment="1">
      <alignment horizontal="right" vertical="center" wrapText="1"/>
    </xf>
    <xf numFmtId="4" fontId="21" fillId="20" borderId="10" xfId="410" applyNumberFormat="1" applyFont="1" applyFill="1" applyBorder="1" applyAlignment="1">
      <alignment horizontal="right" vertical="center"/>
    </xf>
    <xf numFmtId="4" fontId="20" fillId="20" borderId="10" xfId="410" applyNumberFormat="1" applyFont="1" applyFill="1" applyBorder="1" applyAlignment="1">
      <alignment horizontal="right" vertical="center" wrapText="1"/>
    </xf>
    <xf numFmtId="4" fontId="20" fillId="20" borderId="10" xfId="410" applyNumberFormat="1" applyFont="1" applyFill="1" applyBorder="1" applyAlignment="1" applyProtection="1">
      <alignment horizontal="right" vertical="center" shrinkToFit="1"/>
    </xf>
    <xf numFmtId="4" fontId="20" fillId="21" borderId="76" xfId="410" applyNumberFormat="1" applyFont="1" applyFill="1" applyBorder="1" applyAlignment="1">
      <alignment horizontal="right" vertical="center" wrapText="1"/>
    </xf>
    <xf numFmtId="4" fontId="21" fillId="20" borderId="77" xfId="410" applyNumberFormat="1" applyFont="1" applyFill="1" applyBorder="1" applyAlignment="1">
      <alignment horizontal="right" vertical="center"/>
    </xf>
    <xf numFmtId="4" fontId="21" fillId="0" borderId="10" xfId="410" applyNumberFormat="1" applyFont="1" applyFill="1" applyBorder="1" applyAlignment="1">
      <alignment horizontal="right" vertical="center"/>
    </xf>
    <xf numFmtId="4" fontId="56" fillId="0" borderId="10" xfId="410" applyNumberFormat="1" applyFont="1" applyFill="1" applyBorder="1" applyAlignment="1">
      <alignment vertical="center"/>
    </xf>
    <xf numFmtId="4" fontId="52" fillId="0" borderId="10" xfId="410" applyNumberFormat="1" applyFont="1" applyFill="1" applyBorder="1" applyAlignment="1">
      <alignment vertical="center"/>
    </xf>
    <xf numFmtId="4" fontId="20" fillId="0" borderId="10" xfId="410" applyNumberFormat="1" applyFont="1" applyFill="1" applyBorder="1" applyAlignment="1">
      <alignment vertical="center"/>
    </xf>
    <xf numFmtId="4" fontId="20" fillId="0" borderId="77" xfId="410" applyNumberFormat="1" applyFont="1" applyFill="1" applyBorder="1" applyAlignment="1">
      <alignment horizontal="right" vertical="center" wrapText="1"/>
    </xf>
    <xf numFmtId="49" fontId="20" fillId="0" borderId="10" xfId="1" applyNumberFormat="1" applyFont="1" applyFill="1" applyBorder="1" applyAlignment="1">
      <alignment horizontal="center" wrapText="1"/>
    </xf>
    <xf numFmtId="0" fontId="2" fillId="0" borderId="10" xfId="1" applyFont="1" applyFill="1" applyBorder="1" applyAlignment="1">
      <alignment horizontal="center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/>
    </xf>
    <xf numFmtId="167" fontId="27" fillId="0" borderId="10" xfId="410" applyNumberFormat="1" applyFont="1" applyFill="1" applyBorder="1" applyAlignment="1">
      <alignment horizontal="right"/>
    </xf>
    <xf numFmtId="167" fontId="27" fillId="0" borderId="10" xfId="410" applyNumberFormat="1" applyFont="1" applyFill="1" applyBorder="1" applyAlignment="1"/>
    <xf numFmtId="167" fontId="26" fillId="0" borderId="10" xfId="410" applyNumberFormat="1" applyFont="1" applyFill="1" applyBorder="1" applyAlignment="1">
      <alignment horizontal="right"/>
    </xf>
    <xf numFmtId="167" fontId="26" fillId="0" borderId="10" xfId="410" applyNumberFormat="1" applyFont="1" applyFill="1" applyBorder="1" applyAlignment="1"/>
    <xf numFmtId="4" fontId="21" fillId="0" borderId="77" xfId="410" applyNumberFormat="1" applyFont="1" applyFill="1" applyBorder="1" applyAlignment="1">
      <alignment vertical="center"/>
    </xf>
    <xf numFmtId="4" fontId="56" fillId="0" borderId="77" xfId="410" applyNumberFormat="1" applyFont="1" applyFill="1" applyBorder="1" applyAlignment="1">
      <alignment vertical="center"/>
    </xf>
    <xf numFmtId="4" fontId="52" fillId="0" borderId="77" xfId="410" applyNumberFormat="1" applyFont="1" applyFill="1" applyBorder="1" applyAlignment="1">
      <alignment vertical="center"/>
    </xf>
    <xf numFmtId="4" fontId="20" fillId="0" borderId="77" xfId="410" applyNumberFormat="1" applyFont="1" applyFill="1" applyBorder="1" applyAlignment="1">
      <alignment vertical="center"/>
    </xf>
    <xf numFmtId="4" fontId="21" fillId="0" borderId="77" xfId="410" applyNumberFormat="1" applyFont="1" applyFill="1" applyBorder="1" applyAlignment="1">
      <alignment horizontal="right" vertical="center" wrapText="1"/>
    </xf>
    <xf numFmtId="49" fontId="20" fillId="0" borderId="10" xfId="1" applyNumberFormat="1" applyFont="1" applyFill="1" applyBorder="1" applyAlignment="1">
      <alignment horizontal="center" wrapText="1"/>
    </xf>
    <xf numFmtId="0" fontId="21" fillId="20" borderId="10" xfId="1" applyFont="1" applyFill="1" applyBorder="1" applyAlignment="1">
      <alignment horizontal="center" vertical="top" wrapText="1"/>
    </xf>
    <xf numFmtId="0" fontId="21" fillId="20" borderId="10" xfId="1" applyFont="1" applyFill="1" applyBorder="1" applyAlignment="1">
      <alignment horizontal="center" vertical="center" wrapText="1"/>
    </xf>
    <xf numFmtId="49" fontId="21" fillId="20" borderId="10" xfId="1" applyNumberFormat="1" applyFont="1" applyFill="1" applyBorder="1" applyAlignment="1">
      <alignment horizontal="center" vertical="center" wrapText="1"/>
    </xf>
    <xf numFmtId="0" fontId="2" fillId="0" borderId="0" xfId="1" applyFill="1" applyBorder="1" applyAlignment="1">
      <alignment horizontal="center"/>
    </xf>
    <xf numFmtId="0" fontId="21" fillId="0" borderId="10" xfId="1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top"/>
    </xf>
    <xf numFmtId="49" fontId="21" fillId="0" borderId="10" xfId="1" applyNumberFormat="1" applyFont="1" applyFill="1" applyBorder="1" applyAlignment="1">
      <alignment horizontal="center" vertical="center" wrapText="1"/>
    </xf>
    <xf numFmtId="49" fontId="26" fillId="0" borderId="0" xfId="1" applyNumberFormat="1" applyFont="1" applyFill="1" applyBorder="1" applyAlignment="1">
      <alignment horizontal="center" vertical="top" wrapText="1"/>
    </xf>
    <xf numFmtId="49" fontId="21" fillId="20" borderId="10" xfId="1" applyNumberFormat="1" applyFont="1" applyFill="1" applyBorder="1" applyAlignment="1">
      <alignment horizontal="center" vertical="top" wrapText="1"/>
    </xf>
    <xf numFmtId="49" fontId="21" fillId="0" borderId="10" xfId="1" applyNumberFormat="1" applyFont="1" applyFill="1" applyBorder="1" applyAlignment="1">
      <alignment horizontal="center" vertical="top" wrapText="1"/>
    </xf>
    <xf numFmtId="0" fontId="21" fillId="20" borderId="10" xfId="1" applyNumberFormat="1" applyFont="1" applyFill="1" applyBorder="1" applyAlignment="1">
      <alignment horizontal="center" vertical="center" wrapText="1"/>
    </xf>
  </cellXfs>
  <cellStyles count="412">
    <cellStyle name="br" xfId="2"/>
    <cellStyle name="br 2" xfId="3"/>
    <cellStyle name="col" xfId="4"/>
    <cellStyle name="col 2" xfId="5"/>
    <cellStyle name="style0" xfId="6"/>
    <cellStyle name="style0 2" xfId="7"/>
    <cellStyle name="td" xfId="8"/>
    <cellStyle name="td 2" xfId="9"/>
    <cellStyle name="tr" xfId="10"/>
    <cellStyle name="tr 2" xfId="11"/>
    <cellStyle name="xl100" xfId="12"/>
    <cellStyle name="xl100 2" xfId="13"/>
    <cellStyle name="xl101" xfId="14"/>
    <cellStyle name="xl101 2" xfId="15"/>
    <cellStyle name="xl102" xfId="16"/>
    <cellStyle name="xl102 2" xfId="17"/>
    <cellStyle name="xl103" xfId="18"/>
    <cellStyle name="xl103 2" xfId="19"/>
    <cellStyle name="xl104" xfId="20"/>
    <cellStyle name="xl104 2" xfId="21"/>
    <cellStyle name="xl105" xfId="22"/>
    <cellStyle name="xl105 2" xfId="23"/>
    <cellStyle name="xl106" xfId="24"/>
    <cellStyle name="xl106 2" xfId="25"/>
    <cellStyle name="xl107" xfId="26"/>
    <cellStyle name="xl107 2" xfId="27"/>
    <cellStyle name="xl108" xfId="28"/>
    <cellStyle name="xl108 2" xfId="29"/>
    <cellStyle name="xl109" xfId="30"/>
    <cellStyle name="xl109 2" xfId="31"/>
    <cellStyle name="xl110" xfId="32"/>
    <cellStyle name="xl110 2" xfId="33"/>
    <cellStyle name="xl111" xfId="34"/>
    <cellStyle name="xl111 2" xfId="35"/>
    <cellStyle name="xl112" xfId="36"/>
    <cellStyle name="xl112 2" xfId="37"/>
    <cellStyle name="xl113" xfId="38"/>
    <cellStyle name="xl113 2" xfId="39"/>
    <cellStyle name="xl114" xfId="40"/>
    <cellStyle name="xl114 2" xfId="41"/>
    <cellStyle name="xl115" xfId="42"/>
    <cellStyle name="xl115 2" xfId="43"/>
    <cellStyle name="xl116" xfId="44"/>
    <cellStyle name="xl116 2" xfId="45"/>
    <cellStyle name="xl117" xfId="46"/>
    <cellStyle name="xl117 2" xfId="47"/>
    <cellStyle name="xl118" xfId="48"/>
    <cellStyle name="xl118 2" xfId="49"/>
    <cellStyle name="xl119" xfId="50"/>
    <cellStyle name="xl119 2" xfId="51"/>
    <cellStyle name="xl120" xfId="52"/>
    <cellStyle name="xl120 2" xfId="53"/>
    <cellStyle name="xl121" xfId="54"/>
    <cellStyle name="xl121 2" xfId="55"/>
    <cellStyle name="xl122" xfId="56"/>
    <cellStyle name="xl122 2" xfId="57"/>
    <cellStyle name="xl123" xfId="58"/>
    <cellStyle name="xl123 2" xfId="59"/>
    <cellStyle name="xl124" xfId="60"/>
    <cellStyle name="xl124 2" xfId="61"/>
    <cellStyle name="xl125" xfId="62"/>
    <cellStyle name="xl125 2" xfId="63"/>
    <cellStyle name="xl126" xfId="64"/>
    <cellStyle name="xl126 2" xfId="65"/>
    <cellStyle name="xl127" xfId="66"/>
    <cellStyle name="xl127 2" xfId="67"/>
    <cellStyle name="xl128" xfId="68"/>
    <cellStyle name="xl128 2" xfId="69"/>
    <cellStyle name="xl129" xfId="70"/>
    <cellStyle name="xl129 2" xfId="71"/>
    <cellStyle name="xl130" xfId="72"/>
    <cellStyle name="xl130 2" xfId="73"/>
    <cellStyle name="xl131" xfId="74"/>
    <cellStyle name="xl131 2" xfId="75"/>
    <cellStyle name="xl132" xfId="76"/>
    <cellStyle name="xl132 2" xfId="77"/>
    <cellStyle name="xl133" xfId="78"/>
    <cellStyle name="xl133 2" xfId="79"/>
    <cellStyle name="xl134" xfId="80"/>
    <cellStyle name="xl134 2" xfId="81"/>
    <cellStyle name="xl135" xfId="82"/>
    <cellStyle name="xl135 2" xfId="83"/>
    <cellStyle name="xl136" xfId="84"/>
    <cellStyle name="xl136 2" xfId="85"/>
    <cellStyle name="xl137" xfId="86"/>
    <cellStyle name="xl137 2" xfId="87"/>
    <cellStyle name="xl138" xfId="88"/>
    <cellStyle name="xl138 2" xfId="89"/>
    <cellStyle name="xl139" xfId="90"/>
    <cellStyle name="xl139 2" xfId="91"/>
    <cellStyle name="xl140" xfId="92"/>
    <cellStyle name="xl140 2" xfId="93"/>
    <cellStyle name="xl141" xfId="94"/>
    <cellStyle name="xl141 2" xfId="95"/>
    <cellStyle name="xl142" xfId="96"/>
    <cellStyle name="xl142 2" xfId="97"/>
    <cellStyle name="xl143" xfId="98"/>
    <cellStyle name="xl143 2" xfId="99"/>
    <cellStyle name="xl144" xfId="100"/>
    <cellStyle name="xl144 2" xfId="101"/>
    <cellStyle name="xl145" xfId="102"/>
    <cellStyle name="xl145 2" xfId="103"/>
    <cellStyle name="xl146" xfId="104"/>
    <cellStyle name="xl146 2" xfId="105"/>
    <cellStyle name="xl147" xfId="106"/>
    <cellStyle name="xl147 2" xfId="107"/>
    <cellStyle name="xl148" xfId="108"/>
    <cellStyle name="xl148 2" xfId="109"/>
    <cellStyle name="xl149" xfId="110"/>
    <cellStyle name="xl149 2" xfId="111"/>
    <cellStyle name="xl150" xfId="112"/>
    <cellStyle name="xl150 2" xfId="113"/>
    <cellStyle name="xl151" xfId="114"/>
    <cellStyle name="xl151 2" xfId="115"/>
    <cellStyle name="xl152" xfId="116"/>
    <cellStyle name="xl152 2" xfId="117"/>
    <cellStyle name="xl153" xfId="118"/>
    <cellStyle name="xl153 2" xfId="119"/>
    <cellStyle name="xl154" xfId="120"/>
    <cellStyle name="xl154 2" xfId="121"/>
    <cellStyle name="xl155" xfId="122"/>
    <cellStyle name="xl155 2" xfId="123"/>
    <cellStyle name="xl156" xfId="124"/>
    <cellStyle name="xl156 2" xfId="125"/>
    <cellStyle name="xl157" xfId="126"/>
    <cellStyle name="xl157 2" xfId="127"/>
    <cellStyle name="xl158" xfId="128"/>
    <cellStyle name="xl158 2" xfId="129"/>
    <cellStyle name="xl159" xfId="130"/>
    <cellStyle name="xl159 2" xfId="131"/>
    <cellStyle name="xl160" xfId="132"/>
    <cellStyle name="xl160 2" xfId="133"/>
    <cellStyle name="xl161" xfId="134"/>
    <cellStyle name="xl161 2" xfId="135"/>
    <cellStyle name="xl162" xfId="136"/>
    <cellStyle name="xl162 2" xfId="137"/>
    <cellStyle name="xl163" xfId="138"/>
    <cellStyle name="xl163 2" xfId="139"/>
    <cellStyle name="xl164" xfId="140"/>
    <cellStyle name="xl164 2" xfId="141"/>
    <cellStyle name="xl165" xfId="142"/>
    <cellStyle name="xl165 2" xfId="143"/>
    <cellStyle name="xl166" xfId="144"/>
    <cellStyle name="xl166 2" xfId="145"/>
    <cellStyle name="xl167" xfId="146"/>
    <cellStyle name="xl167 2" xfId="147"/>
    <cellStyle name="xl168" xfId="148"/>
    <cellStyle name="xl168 2" xfId="149"/>
    <cellStyle name="xl169" xfId="150"/>
    <cellStyle name="xl169 2" xfId="151"/>
    <cellStyle name="xl170" xfId="152"/>
    <cellStyle name="xl170 2" xfId="153"/>
    <cellStyle name="xl171" xfId="154"/>
    <cellStyle name="xl171 2" xfId="155"/>
    <cellStyle name="xl172" xfId="156"/>
    <cellStyle name="xl172 2" xfId="157"/>
    <cellStyle name="xl173" xfId="158"/>
    <cellStyle name="xl173 2" xfId="159"/>
    <cellStyle name="xl174" xfId="160"/>
    <cellStyle name="xl174 2" xfId="161"/>
    <cellStyle name="xl175" xfId="162"/>
    <cellStyle name="xl175 2" xfId="163"/>
    <cellStyle name="xl176" xfId="164"/>
    <cellStyle name="xl176 2" xfId="165"/>
    <cellStyle name="xl177" xfId="166"/>
    <cellStyle name="xl177 2" xfId="167"/>
    <cellStyle name="xl178" xfId="168"/>
    <cellStyle name="xl178 2" xfId="169"/>
    <cellStyle name="xl179" xfId="170"/>
    <cellStyle name="xl179 2" xfId="171"/>
    <cellStyle name="xl180" xfId="172"/>
    <cellStyle name="xl180 2" xfId="173"/>
    <cellStyle name="xl181" xfId="174"/>
    <cellStyle name="xl181 2" xfId="175"/>
    <cellStyle name="xl182" xfId="176"/>
    <cellStyle name="xl182 2" xfId="177"/>
    <cellStyle name="xl183" xfId="178"/>
    <cellStyle name="xl183 2" xfId="179"/>
    <cellStyle name="xl184" xfId="180"/>
    <cellStyle name="xl184 2" xfId="181"/>
    <cellStyle name="xl185" xfId="182"/>
    <cellStyle name="xl185 2" xfId="183"/>
    <cellStyle name="xl186" xfId="184"/>
    <cellStyle name="xl186 2" xfId="185"/>
    <cellStyle name="xl187" xfId="186"/>
    <cellStyle name="xl187 2" xfId="187"/>
    <cellStyle name="xl188" xfId="188"/>
    <cellStyle name="xl188 2" xfId="189"/>
    <cellStyle name="xl189" xfId="190"/>
    <cellStyle name="xl189 2" xfId="191"/>
    <cellStyle name="xl190" xfId="192"/>
    <cellStyle name="xl190 2" xfId="193"/>
    <cellStyle name="xl191" xfId="194"/>
    <cellStyle name="xl191 2" xfId="195"/>
    <cellStyle name="xl192" xfId="196"/>
    <cellStyle name="xl192 2" xfId="197"/>
    <cellStyle name="xl193" xfId="198"/>
    <cellStyle name="xl193 2" xfId="199"/>
    <cellStyle name="xl194" xfId="200"/>
    <cellStyle name="xl194 2" xfId="201"/>
    <cellStyle name="xl195" xfId="202"/>
    <cellStyle name="xl195 2" xfId="203"/>
    <cellStyle name="xl196" xfId="204"/>
    <cellStyle name="xl196 2" xfId="205"/>
    <cellStyle name="xl197" xfId="206"/>
    <cellStyle name="xl197 2" xfId="207"/>
    <cellStyle name="xl198" xfId="208"/>
    <cellStyle name="xl198 2" xfId="209"/>
    <cellStyle name="xl199" xfId="210"/>
    <cellStyle name="xl200" xfId="211"/>
    <cellStyle name="xl201" xfId="212"/>
    <cellStyle name="xl202" xfId="213"/>
    <cellStyle name="xl203" xfId="214"/>
    <cellStyle name="xl204" xfId="215"/>
    <cellStyle name="xl205" xfId="216"/>
    <cellStyle name="xl206" xfId="217"/>
    <cellStyle name="xl207" xfId="218"/>
    <cellStyle name="xl208" xfId="219"/>
    <cellStyle name="xl209" xfId="220"/>
    <cellStyle name="xl21" xfId="221"/>
    <cellStyle name="xl21 2" xfId="222"/>
    <cellStyle name="xl210" xfId="223"/>
    <cellStyle name="xl211" xfId="224"/>
    <cellStyle name="xl212" xfId="225"/>
    <cellStyle name="xl213" xfId="226"/>
    <cellStyle name="xl214" xfId="227"/>
    <cellStyle name="xl215" xfId="228"/>
    <cellStyle name="xl22" xfId="229"/>
    <cellStyle name="xl22 2" xfId="230"/>
    <cellStyle name="xl23" xfId="231"/>
    <cellStyle name="xl23 2" xfId="232"/>
    <cellStyle name="xl24" xfId="233"/>
    <cellStyle name="xl24 2" xfId="234"/>
    <cellStyle name="xl25" xfId="235"/>
    <cellStyle name="xl25 2" xfId="236"/>
    <cellStyle name="xl26" xfId="237"/>
    <cellStyle name="xl26 2" xfId="238"/>
    <cellStyle name="xl27" xfId="239"/>
    <cellStyle name="xl27 2" xfId="240"/>
    <cellStyle name="xl28" xfId="241"/>
    <cellStyle name="xl28 2" xfId="242"/>
    <cellStyle name="xl29" xfId="243"/>
    <cellStyle name="xl29 2" xfId="244"/>
    <cellStyle name="xl30" xfId="245"/>
    <cellStyle name="xl30 2" xfId="246"/>
    <cellStyle name="xl31" xfId="247"/>
    <cellStyle name="xl31 2" xfId="248"/>
    <cellStyle name="xl32" xfId="249"/>
    <cellStyle name="xl32 2" xfId="250"/>
    <cellStyle name="xl33" xfId="251"/>
    <cellStyle name="xl33 2" xfId="252"/>
    <cellStyle name="xl34" xfId="253"/>
    <cellStyle name="xl34 2" xfId="254"/>
    <cellStyle name="xl35" xfId="255"/>
    <cellStyle name="xl35 2" xfId="256"/>
    <cellStyle name="xl36" xfId="257"/>
    <cellStyle name="xl36 2" xfId="258"/>
    <cellStyle name="xl37" xfId="259"/>
    <cellStyle name="xl37 2" xfId="260"/>
    <cellStyle name="xl38" xfId="261"/>
    <cellStyle name="xl38 2" xfId="262"/>
    <cellStyle name="xl39" xfId="263"/>
    <cellStyle name="xl39 2" xfId="264"/>
    <cellStyle name="xl40" xfId="265"/>
    <cellStyle name="xl40 2" xfId="266"/>
    <cellStyle name="xl41" xfId="267"/>
    <cellStyle name="xl41 2" xfId="268"/>
    <cellStyle name="xl42" xfId="269"/>
    <cellStyle name="xl42 2" xfId="270"/>
    <cellStyle name="xl43" xfId="271"/>
    <cellStyle name="xl43 2" xfId="272"/>
    <cellStyle name="xl44" xfId="273"/>
    <cellStyle name="xl44 2" xfId="274"/>
    <cellStyle name="xl45" xfId="275"/>
    <cellStyle name="xl45 2" xfId="276"/>
    <cellStyle name="xl46" xfId="277"/>
    <cellStyle name="xl46 2" xfId="278"/>
    <cellStyle name="xl47" xfId="279"/>
    <cellStyle name="xl47 2" xfId="280"/>
    <cellStyle name="xl48" xfId="281"/>
    <cellStyle name="xl48 2" xfId="282"/>
    <cellStyle name="xl49" xfId="283"/>
    <cellStyle name="xl49 2" xfId="284"/>
    <cellStyle name="xl50" xfId="285"/>
    <cellStyle name="xl50 2" xfId="286"/>
    <cellStyle name="xl51" xfId="287"/>
    <cellStyle name="xl51 2" xfId="288"/>
    <cellStyle name="xl52" xfId="289"/>
    <cellStyle name="xl52 2" xfId="290"/>
    <cellStyle name="xl53" xfId="291"/>
    <cellStyle name="xl53 2" xfId="292"/>
    <cellStyle name="xl54" xfId="293"/>
    <cellStyle name="xl54 2" xfId="294"/>
    <cellStyle name="xl55" xfId="295"/>
    <cellStyle name="xl55 2" xfId="296"/>
    <cellStyle name="xl56" xfId="297"/>
    <cellStyle name="xl56 2" xfId="298"/>
    <cellStyle name="xl57" xfId="299"/>
    <cellStyle name="xl57 2" xfId="300"/>
    <cellStyle name="xl58" xfId="301"/>
    <cellStyle name="xl58 2" xfId="302"/>
    <cellStyle name="xl59" xfId="303"/>
    <cellStyle name="xl59 2" xfId="304"/>
    <cellStyle name="xl60" xfId="305"/>
    <cellStyle name="xl60 2" xfId="306"/>
    <cellStyle name="xl61" xfId="307"/>
    <cellStyle name="xl61 2" xfId="308"/>
    <cellStyle name="xl62" xfId="309"/>
    <cellStyle name="xl62 2" xfId="310"/>
    <cellStyle name="xl63" xfId="311"/>
    <cellStyle name="xl63 2" xfId="312"/>
    <cellStyle name="xl64" xfId="313"/>
    <cellStyle name="xl64 2" xfId="314"/>
    <cellStyle name="xl65" xfId="315"/>
    <cellStyle name="xl65 2" xfId="316"/>
    <cellStyle name="xl66" xfId="317"/>
    <cellStyle name="xl66 2" xfId="318"/>
    <cellStyle name="xl67" xfId="319"/>
    <cellStyle name="xl67 2" xfId="320"/>
    <cellStyle name="xl68" xfId="321"/>
    <cellStyle name="xl68 2" xfId="322"/>
    <cellStyle name="xl69" xfId="323"/>
    <cellStyle name="xl69 2" xfId="324"/>
    <cellStyle name="xl70" xfId="325"/>
    <cellStyle name="xl70 2" xfId="326"/>
    <cellStyle name="xl71" xfId="327"/>
    <cellStyle name="xl71 2" xfId="328"/>
    <cellStyle name="xl72" xfId="329"/>
    <cellStyle name="xl72 2" xfId="330"/>
    <cellStyle name="xl73" xfId="331"/>
    <cellStyle name="xl73 2" xfId="332"/>
    <cellStyle name="xl74" xfId="333"/>
    <cellStyle name="xl74 2" xfId="334"/>
    <cellStyle name="xl75" xfId="335"/>
    <cellStyle name="xl75 2" xfId="336"/>
    <cellStyle name="xl76" xfId="337"/>
    <cellStyle name="xl76 2" xfId="338"/>
    <cellStyle name="xl77" xfId="339"/>
    <cellStyle name="xl77 2" xfId="340"/>
    <cellStyle name="xl78" xfId="341"/>
    <cellStyle name="xl78 2" xfId="342"/>
    <cellStyle name="xl79" xfId="343"/>
    <cellStyle name="xl79 2" xfId="344"/>
    <cellStyle name="xl80" xfId="345"/>
    <cellStyle name="xl80 2" xfId="346"/>
    <cellStyle name="xl81" xfId="347"/>
    <cellStyle name="xl81 2" xfId="348"/>
    <cellStyle name="xl82" xfId="349"/>
    <cellStyle name="xl82 2" xfId="350"/>
    <cellStyle name="xl83" xfId="351"/>
    <cellStyle name="xl83 2" xfId="352"/>
    <cellStyle name="xl84" xfId="353"/>
    <cellStyle name="xl84 2" xfId="354"/>
    <cellStyle name="xl85" xfId="355"/>
    <cellStyle name="xl85 2" xfId="356"/>
    <cellStyle name="xl86" xfId="357"/>
    <cellStyle name="xl86 2" xfId="358"/>
    <cellStyle name="xl87" xfId="359"/>
    <cellStyle name="xl87 2" xfId="360"/>
    <cellStyle name="xl88" xfId="361"/>
    <cellStyle name="xl88 2" xfId="362"/>
    <cellStyle name="xl89" xfId="363"/>
    <cellStyle name="xl89 2" xfId="364"/>
    <cellStyle name="xl90" xfId="365"/>
    <cellStyle name="xl90 2" xfId="366"/>
    <cellStyle name="xl91" xfId="367"/>
    <cellStyle name="xl91 2" xfId="368"/>
    <cellStyle name="xl92" xfId="369"/>
    <cellStyle name="xl92 2" xfId="370"/>
    <cellStyle name="xl93" xfId="371"/>
    <cellStyle name="xl93 2" xfId="372"/>
    <cellStyle name="xl94" xfId="373"/>
    <cellStyle name="xl94 2" xfId="374"/>
    <cellStyle name="xl95" xfId="375"/>
    <cellStyle name="xl95 2" xfId="376"/>
    <cellStyle name="xl96" xfId="377"/>
    <cellStyle name="xl96 2" xfId="378"/>
    <cellStyle name="xl97" xfId="379"/>
    <cellStyle name="xl97 2" xfId="380"/>
    <cellStyle name="xl98" xfId="381"/>
    <cellStyle name="xl98 2" xfId="382"/>
    <cellStyle name="xl99" xfId="383"/>
    <cellStyle name="xl99 2" xfId="384"/>
    <cellStyle name="Акцент1 2" xfId="385"/>
    <cellStyle name="Акцент2 2" xfId="386"/>
    <cellStyle name="Акцент3 2" xfId="387"/>
    <cellStyle name="Акцент4 2" xfId="388"/>
    <cellStyle name="Акцент5 2" xfId="389"/>
    <cellStyle name="Акцент6 2" xfId="390"/>
    <cellStyle name="Ввод  2" xfId="391"/>
    <cellStyle name="Вывод 2" xfId="392"/>
    <cellStyle name="Вычисление 2" xfId="393"/>
    <cellStyle name="Заголовок 1 2" xfId="394"/>
    <cellStyle name="Заголовок 2 2" xfId="395"/>
    <cellStyle name="Заголовок 3 2" xfId="396"/>
    <cellStyle name="Заголовок 4 2" xfId="397"/>
    <cellStyle name="Итог 2" xfId="398"/>
    <cellStyle name="Контрольная ячейка 2" xfId="399"/>
    <cellStyle name="Название 2" xfId="400"/>
    <cellStyle name="Нейтральный 2" xfId="401"/>
    <cellStyle name="Обычный" xfId="0" builtinId="0"/>
    <cellStyle name="Обычный 2" xfId="402"/>
    <cellStyle name="Обычный 3" xfId="403"/>
    <cellStyle name="Обычный 4" xfId="1"/>
    <cellStyle name="Обычный_Доходы 2012 приложение 2.3,8,9 окончат" xfId="411"/>
    <cellStyle name="Плохой 2" xfId="404"/>
    <cellStyle name="Пояснение 2" xfId="405"/>
    <cellStyle name="Примечание 2" xfId="406"/>
    <cellStyle name="Связанная ячейка 2" xfId="407"/>
    <cellStyle name="Текст предупреждения 2" xfId="408"/>
    <cellStyle name="Финансовый" xfId="410" builtinId="3"/>
    <cellStyle name="Хороший 2" xfId="4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view="pageBreakPreview" zoomScale="86" zoomScaleNormal="90" zoomScaleSheetLayoutView="86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K8" sqref="K8"/>
    </sheetView>
  </sheetViews>
  <sheetFormatPr defaultRowHeight="15" x14ac:dyDescent="0.25"/>
  <cols>
    <col min="1" max="1" width="90.140625" style="48" customWidth="1"/>
    <col min="2" max="2" width="13.5703125" style="3" hidden="1" customWidth="1"/>
    <col min="3" max="3" width="33" style="3" hidden="1" customWidth="1"/>
    <col min="4" max="4" width="17.85546875" style="3" hidden="1" customWidth="1"/>
    <col min="5" max="5" width="9.140625" style="3" hidden="1" customWidth="1"/>
    <col min="6" max="6" width="10.42578125" style="3" hidden="1" customWidth="1"/>
    <col min="7" max="7" width="18.42578125" style="3" customWidth="1"/>
    <col min="8" max="8" width="14.42578125" style="3" customWidth="1"/>
    <col min="9" max="9" width="14.140625" style="3" customWidth="1"/>
    <col min="10" max="10" width="10" style="3" customWidth="1"/>
    <col min="11" max="11" width="15.42578125" style="3" customWidth="1"/>
    <col min="12" max="12" width="14.7109375" style="3" customWidth="1"/>
    <col min="13" max="13" width="12.7109375" style="3" customWidth="1"/>
    <col min="14" max="14" width="15.140625" style="3" customWidth="1"/>
    <col min="15" max="15" width="14.140625" style="3" customWidth="1"/>
    <col min="16" max="16" width="14.42578125" style="3" customWidth="1"/>
    <col min="17" max="16384" width="9.140625" style="3"/>
  </cols>
  <sheetData>
    <row r="1" spans="1:16" ht="18.75" x14ac:dyDescent="0.25">
      <c r="A1" s="121" t="s">
        <v>120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4.25" customHeight="1" x14ac:dyDescent="0.25">
      <c r="A2" s="26"/>
      <c r="B2" s="27"/>
      <c r="C2" s="27"/>
      <c r="D2" s="27"/>
      <c r="E2" s="27"/>
      <c r="F2" s="27"/>
      <c r="G2" s="27"/>
      <c r="H2" s="27"/>
      <c r="I2" s="28"/>
      <c r="J2" s="28"/>
      <c r="K2" s="7"/>
      <c r="L2" s="7"/>
      <c r="M2" s="7"/>
      <c r="N2" s="7"/>
      <c r="O2" s="119" t="s">
        <v>0</v>
      </c>
      <c r="P2" s="119"/>
    </row>
    <row r="3" spans="1:16" ht="75" customHeight="1" x14ac:dyDescent="0.25">
      <c r="A3" s="120" t="s">
        <v>1</v>
      </c>
      <c r="B3" s="29"/>
      <c r="C3" s="29"/>
      <c r="D3" s="29"/>
      <c r="E3" s="29"/>
      <c r="F3" s="29"/>
      <c r="G3" s="118" t="s">
        <v>118</v>
      </c>
      <c r="H3" s="117" t="s">
        <v>102</v>
      </c>
      <c r="I3" s="116" t="s">
        <v>119</v>
      </c>
      <c r="J3" s="116"/>
      <c r="K3" s="118" t="s">
        <v>104</v>
      </c>
      <c r="L3" s="116" t="s">
        <v>107</v>
      </c>
      <c r="M3" s="116"/>
      <c r="N3" s="118" t="s">
        <v>116</v>
      </c>
      <c r="O3" s="116" t="s">
        <v>117</v>
      </c>
      <c r="P3" s="116"/>
    </row>
    <row r="4" spans="1:16" ht="22.5" customHeight="1" x14ac:dyDescent="0.25">
      <c r="A4" s="120"/>
      <c r="B4" s="122" t="s">
        <v>2</v>
      </c>
      <c r="C4" s="122"/>
      <c r="D4" s="122"/>
      <c r="E4" s="122"/>
      <c r="F4" s="30"/>
      <c r="G4" s="118"/>
      <c r="H4" s="117"/>
      <c r="I4" s="54" t="s">
        <v>3</v>
      </c>
      <c r="J4" s="54" t="s">
        <v>4</v>
      </c>
      <c r="K4" s="118"/>
      <c r="L4" s="54" t="s">
        <v>3</v>
      </c>
      <c r="M4" s="54" t="s">
        <v>4</v>
      </c>
      <c r="N4" s="118"/>
      <c r="O4" s="54" t="s">
        <v>3</v>
      </c>
      <c r="P4" s="54" t="s">
        <v>4</v>
      </c>
    </row>
    <row r="5" spans="1:16" ht="15.75" x14ac:dyDescent="0.25">
      <c r="A5" s="31">
        <v>1</v>
      </c>
      <c r="B5" s="115" t="s">
        <v>5</v>
      </c>
      <c r="C5" s="115"/>
      <c r="D5" s="115"/>
      <c r="E5" s="115"/>
      <c r="F5" s="32"/>
      <c r="G5" s="60" t="s">
        <v>5</v>
      </c>
      <c r="H5" s="33">
        <v>4</v>
      </c>
      <c r="I5" s="33">
        <v>5</v>
      </c>
      <c r="J5" s="33">
        <v>6</v>
      </c>
      <c r="K5" s="55" t="s">
        <v>6</v>
      </c>
      <c r="L5" s="55" t="s">
        <v>7</v>
      </c>
      <c r="M5" s="55" t="s">
        <v>8</v>
      </c>
      <c r="N5" s="102" t="s">
        <v>9</v>
      </c>
      <c r="O5" s="103">
        <v>11</v>
      </c>
      <c r="P5" s="103">
        <v>12</v>
      </c>
    </row>
    <row r="6" spans="1:16" ht="18.75" x14ac:dyDescent="0.25">
      <c r="A6" s="34" t="s">
        <v>65</v>
      </c>
      <c r="B6" s="56"/>
      <c r="C6" s="56"/>
      <c r="D6" s="56"/>
      <c r="E6" s="56"/>
      <c r="F6" s="56"/>
      <c r="G6" s="74">
        <f>G7+G78+G82+G73</f>
        <v>933695.65424000006</v>
      </c>
      <c r="H6" s="74">
        <f>H7+H78+H82+H73</f>
        <v>624543.07999999996</v>
      </c>
      <c r="I6" s="74">
        <f>I7+I73+I78+I82</f>
        <v>-309152.57423999993</v>
      </c>
      <c r="J6" s="78">
        <f>H6/G6*100</f>
        <v>66.889363484117212</v>
      </c>
      <c r="K6" s="74">
        <f t="shared" ref="J6:O6" si="0">K7+K78+K82+K73</f>
        <v>551737.38</v>
      </c>
      <c r="L6" s="74">
        <f>L7+L78+L82+L73</f>
        <v>-72805.7</v>
      </c>
      <c r="M6" s="79">
        <f t="shared" ref="M6" si="1">K6/H6*100</f>
        <v>88.342565576100867</v>
      </c>
      <c r="N6" s="74">
        <f t="shared" si="0"/>
        <v>557239.18000000005</v>
      </c>
      <c r="O6" s="74">
        <f t="shared" si="0"/>
        <v>5501.8000000000065</v>
      </c>
      <c r="P6" s="80">
        <f t="shared" ref="P6:P7" si="2">N6/K6*100</f>
        <v>100.99717731649793</v>
      </c>
    </row>
    <row r="7" spans="1:16" ht="31.5" x14ac:dyDescent="0.25">
      <c r="A7" s="34" t="s">
        <v>10</v>
      </c>
      <c r="B7" s="35" t="s">
        <v>11</v>
      </c>
      <c r="C7" s="36" t="s">
        <v>12</v>
      </c>
      <c r="D7" s="35" t="s">
        <v>13</v>
      </c>
      <c r="E7" s="36" t="s">
        <v>11</v>
      </c>
      <c r="F7" s="36"/>
      <c r="G7" s="75">
        <f>G8+G11+G43+G61</f>
        <v>936901.06365000003</v>
      </c>
      <c r="H7" s="79">
        <f>H8+H11+H43+H61</f>
        <v>624143.07999999996</v>
      </c>
      <c r="I7" s="74">
        <f>I8+I11+I43+I61</f>
        <v>-312757.98364999995</v>
      </c>
      <c r="J7" s="78">
        <f>H7/G7*100</f>
        <v>66.61782169063288</v>
      </c>
      <c r="K7" s="79">
        <f t="shared" ref="J7:N7" si="3">K8+K11+K43+K61</f>
        <v>551337.38</v>
      </c>
      <c r="L7" s="79">
        <f>L8+L11+L43+L61</f>
        <v>-72805.7</v>
      </c>
      <c r="M7" s="79">
        <f>K7/H7*100</f>
        <v>88.335094574788855</v>
      </c>
      <c r="N7" s="79">
        <f t="shared" si="3"/>
        <v>556839.18000000005</v>
      </c>
      <c r="O7" s="79">
        <f>O8+O11+O43+O61</f>
        <v>5501.8000000000065</v>
      </c>
      <c r="P7" s="80">
        <f t="shared" si="2"/>
        <v>100.99790077719746</v>
      </c>
    </row>
    <row r="8" spans="1:16" ht="40.5" x14ac:dyDescent="0.25">
      <c r="A8" s="37" t="s">
        <v>14</v>
      </c>
      <c r="B8" s="5" t="s">
        <v>11</v>
      </c>
      <c r="C8" s="2" t="s">
        <v>15</v>
      </c>
      <c r="D8" s="5" t="s">
        <v>13</v>
      </c>
      <c r="E8" s="2" t="s">
        <v>16</v>
      </c>
      <c r="F8" s="2"/>
      <c r="G8" s="76">
        <f>G9+G10</f>
        <v>136361</v>
      </c>
      <c r="H8" s="77">
        <f>H9+H10</f>
        <v>151877</v>
      </c>
      <c r="I8" s="77">
        <f>I9+I10</f>
        <v>15516</v>
      </c>
      <c r="J8" s="78">
        <f>H8/G8*100</f>
        <v>111.37861998665308</v>
      </c>
      <c r="K8" s="77">
        <f>K9+K10</f>
        <v>127630</v>
      </c>
      <c r="L8" s="77">
        <f>L9+L10</f>
        <v>-24247</v>
      </c>
      <c r="M8" s="79">
        <f>K8/H8*100</f>
        <v>84.035107356610936</v>
      </c>
      <c r="N8" s="77">
        <f>N9+N10</f>
        <v>129714</v>
      </c>
      <c r="O8" s="77">
        <f>O9+O10</f>
        <v>2084</v>
      </c>
      <c r="P8" s="80">
        <f>N8/K8*100</f>
        <v>101.63284494241165</v>
      </c>
    </row>
    <row r="9" spans="1:16" ht="31.5" x14ac:dyDescent="0.25">
      <c r="A9" s="38" t="s">
        <v>74</v>
      </c>
      <c r="B9" s="32" t="s">
        <v>17</v>
      </c>
      <c r="C9" s="33" t="s">
        <v>18</v>
      </c>
      <c r="D9" s="39" t="s">
        <v>13</v>
      </c>
      <c r="E9" s="39" t="s">
        <v>16</v>
      </c>
      <c r="F9" s="39"/>
      <c r="G9" s="81">
        <v>136361</v>
      </c>
      <c r="H9" s="82">
        <v>151877</v>
      </c>
      <c r="I9" s="83">
        <f>H9-G9</f>
        <v>15516</v>
      </c>
      <c r="J9" s="84">
        <f t="shared" ref="J8:J62" si="4">H9/G9*100</f>
        <v>111.37861998665308</v>
      </c>
      <c r="K9" s="82">
        <v>127630</v>
      </c>
      <c r="L9" s="85">
        <f>K9-H9</f>
        <v>-24247</v>
      </c>
      <c r="M9" s="85">
        <f t="shared" ref="M9:M59" si="5">K9/H9*100</f>
        <v>84.035107356610936</v>
      </c>
      <c r="N9" s="82">
        <v>129714</v>
      </c>
      <c r="O9" s="85">
        <f t="shared" ref="O9:O74" si="6">N9-K9</f>
        <v>2084</v>
      </c>
      <c r="P9" s="86">
        <f t="shared" ref="P9:P59" si="7">N9/K9*100</f>
        <v>101.63284494241165</v>
      </c>
    </row>
    <row r="10" spans="1:16" ht="15.75" hidden="1" x14ac:dyDescent="0.25">
      <c r="A10" s="38" t="s">
        <v>19</v>
      </c>
      <c r="B10" s="32" t="s">
        <v>17</v>
      </c>
      <c r="C10" s="33" t="s">
        <v>20</v>
      </c>
      <c r="D10" s="39" t="s">
        <v>13</v>
      </c>
      <c r="E10" s="39" t="s">
        <v>16</v>
      </c>
      <c r="F10" s="39"/>
      <c r="G10" s="81"/>
      <c r="H10" s="87"/>
      <c r="I10" s="88">
        <f t="shared" ref="I10:I62" si="8">H10-G10</f>
        <v>0</v>
      </c>
      <c r="J10" s="89" t="e">
        <f t="shared" si="4"/>
        <v>#DIV/0!</v>
      </c>
      <c r="K10" s="87"/>
      <c r="L10" s="90">
        <f t="shared" ref="L10:L74" si="9">K10-H10</f>
        <v>0</v>
      </c>
      <c r="M10" s="90" t="e">
        <f t="shared" si="5"/>
        <v>#DIV/0!</v>
      </c>
      <c r="N10" s="87"/>
      <c r="O10" s="90">
        <f t="shared" si="6"/>
        <v>0</v>
      </c>
      <c r="P10" s="91" t="e">
        <f t="shared" si="7"/>
        <v>#DIV/0!</v>
      </c>
    </row>
    <row r="11" spans="1:16" ht="40.5" x14ac:dyDescent="0.25">
      <c r="A11" s="37" t="s">
        <v>21</v>
      </c>
      <c r="B11" s="5" t="s">
        <v>11</v>
      </c>
      <c r="C11" s="2" t="s">
        <v>22</v>
      </c>
      <c r="D11" s="40" t="s">
        <v>13</v>
      </c>
      <c r="E11" s="40" t="s">
        <v>16</v>
      </c>
      <c r="F11" s="40"/>
      <c r="G11" s="92">
        <f>SUM(G12:G42)</f>
        <v>518068.08365000004</v>
      </c>
      <c r="H11" s="97">
        <f>SUM(H12:H42)</f>
        <v>216599.78000000003</v>
      </c>
      <c r="I11" s="97">
        <f>SUM(I12:I42)</f>
        <v>-301468.30364999996</v>
      </c>
      <c r="J11" s="78">
        <f t="shared" si="4"/>
        <v>41.809134134256368</v>
      </c>
      <c r="K11" s="97">
        <f>SUM(K12:K36)</f>
        <v>175192.88</v>
      </c>
      <c r="L11" s="97">
        <f>SUM(L12:L42)</f>
        <v>-41406.899999999994</v>
      </c>
      <c r="M11" s="79">
        <f t="shared" si="5"/>
        <v>80.883221580372791</v>
      </c>
      <c r="N11" s="97">
        <f>SUM(N12:N36)</f>
        <v>176269.58000000002</v>
      </c>
      <c r="O11" s="97">
        <f>SUM(O12:O42)</f>
        <v>1076.7000000000057</v>
      </c>
      <c r="P11" s="80">
        <f t="shared" si="7"/>
        <v>100.61457977059342</v>
      </c>
    </row>
    <row r="12" spans="1:16" ht="47.25" x14ac:dyDescent="0.25">
      <c r="A12" s="61" t="s">
        <v>98</v>
      </c>
      <c r="B12" s="32"/>
      <c r="C12" s="33"/>
      <c r="D12" s="39"/>
      <c r="E12" s="39"/>
      <c r="F12" s="39"/>
      <c r="G12" s="81">
        <v>19177</v>
      </c>
      <c r="H12" s="82">
        <v>21124</v>
      </c>
      <c r="I12" s="83">
        <f>H12-G12</f>
        <v>1947</v>
      </c>
      <c r="J12" s="84">
        <f t="shared" si="4"/>
        <v>110.1527871929916</v>
      </c>
      <c r="K12" s="82">
        <v>19313</v>
      </c>
      <c r="L12" s="85">
        <f>K12-H12</f>
        <v>-1811</v>
      </c>
      <c r="M12" s="85">
        <f t="shared" si="5"/>
        <v>91.426813103578866</v>
      </c>
      <c r="N12" s="82">
        <v>18348</v>
      </c>
      <c r="O12" s="85">
        <f t="shared" si="6"/>
        <v>-965</v>
      </c>
      <c r="P12" s="86">
        <f t="shared" si="7"/>
        <v>95.00336560865739</v>
      </c>
    </row>
    <row r="13" spans="1:16" ht="48" customHeight="1" x14ac:dyDescent="0.25">
      <c r="A13" s="62" t="s">
        <v>99</v>
      </c>
      <c r="B13" s="32"/>
      <c r="C13" s="33"/>
      <c r="D13" s="32"/>
      <c r="E13" s="33"/>
      <c r="F13" s="33"/>
      <c r="G13" s="93">
        <v>98268.6</v>
      </c>
      <c r="H13" s="82">
        <v>0</v>
      </c>
      <c r="I13" s="83">
        <f t="shared" ref="I13:I42" si="10">H13-G13</f>
        <v>-98268.6</v>
      </c>
      <c r="J13" s="84">
        <f t="shared" ref="J13:J42" si="11">H13/G13*100</f>
        <v>0</v>
      </c>
      <c r="K13" s="82">
        <v>0</v>
      </c>
      <c r="L13" s="85">
        <f t="shared" ref="L13:L42" si="12">K13-H13</f>
        <v>0</v>
      </c>
      <c r="M13" s="85">
        <v>0</v>
      </c>
      <c r="N13" s="82">
        <v>0</v>
      </c>
      <c r="O13" s="85">
        <f t="shared" si="6"/>
        <v>0</v>
      </c>
      <c r="P13" s="86">
        <v>0</v>
      </c>
    </row>
    <row r="14" spans="1:16" ht="48" customHeight="1" x14ac:dyDescent="0.25">
      <c r="A14" s="63" t="s">
        <v>114</v>
      </c>
      <c r="B14" s="51"/>
      <c r="C14" s="33"/>
      <c r="D14" s="51"/>
      <c r="E14" s="33"/>
      <c r="F14" s="33"/>
      <c r="G14" s="93">
        <v>1890.7</v>
      </c>
      <c r="H14" s="82">
        <v>1859.5</v>
      </c>
      <c r="I14" s="83">
        <f>H14-G14</f>
        <v>-31.200000000000045</v>
      </c>
      <c r="J14" s="84">
        <f t="shared" si="11"/>
        <v>98.349817527899717</v>
      </c>
      <c r="K14" s="82">
        <v>1859.5</v>
      </c>
      <c r="L14" s="85">
        <f t="shared" si="12"/>
        <v>0</v>
      </c>
      <c r="M14" s="85">
        <f t="shared" si="5"/>
        <v>100</v>
      </c>
      <c r="N14" s="82">
        <v>2110</v>
      </c>
      <c r="O14" s="85">
        <f t="shared" si="6"/>
        <v>250.5</v>
      </c>
      <c r="P14" s="86">
        <f t="shared" si="7"/>
        <v>113.47136326969616</v>
      </c>
    </row>
    <row r="15" spans="1:16" ht="36.75" hidden="1" customHeight="1" x14ac:dyDescent="0.25">
      <c r="A15" s="61"/>
      <c r="B15" s="32"/>
      <c r="C15" s="33"/>
      <c r="D15" s="32"/>
      <c r="E15" s="33"/>
      <c r="F15" s="33"/>
      <c r="G15" s="93"/>
      <c r="H15" s="87"/>
      <c r="I15" s="83">
        <f t="shared" si="10"/>
        <v>0</v>
      </c>
      <c r="J15" s="89" t="e">
        <f t="shared" si="11"/>
        <v>#DIV/0!</v>
      </c>
      <c r="K15" s="87"/>
      <c r="L15" s="85">
        <f t="shared" si="12"/>
        <v>0</v>
      </c>
      <c r="M15" s="90" t="e">
        <f t="shared" si="5"/>
        <v>#DIV/0!</v>
      </c>
      <c r="N15" s="87"/>
      <c r="O15" s="90">
        <f t="shared" si="6"/>
        <v>0</v>
      </c>
      <c r="P15" s="91" t="e">
        <f t="shared" si="7"/>
        <v>#DIV/0!</v>
      </c>
    </row>
    <row r="16" spans="1:16" ht="44.25" hidden="1" customHeight="1" x14ac:dyDescent="0.25">
      <c r="A16" s="61"/>
      <c r="B16" s="32"/>
      <c r="C16" s="33"/>
      <c r="D16" s="32"/>
      <c r="E16" s="33"/>
      <c r="F16" s="33"/>
      <c r="G16" s="93"/>
      <c r="H16" s="87"/>
      <c r="I16" s="83">
        <f t="shared" si="10"/>
        <v>0</v>
      </c>
      <c r="J16" s="89" t="e">
        <f t="shared" si="11"/>
        <v>#DIV/0!</v>
      </c>
      <c r="K16" s="87"/>
      <c r="L16" s="85">
        <f t="shared" si="12"/>
        <v>0</v>
      </c>
      <c r="M16" s="90" t="e">
        <f t="shared" si="5"/>
        <v>#DIV/0!</v>
      </c>
      <c r="N16" s="87"/>
      <c r="O16" s="90">
        <f t="shared" si="6"/>
        <v>0</v>
      </c>
      <c r="P16" s="91" t="e">
        <f t="shared" si="7"/>
        <v>#DIV/0!</v>
      </c>
    </row>
    <row r="17" spans="1:16" ht="47.25" x14ac:dyDescent="0.25">
      <c r="A17" s="61" t="s">
        <v>92</v>
      </c>
      <c r="B17" s="32"/>
      <c r="C17" s="33"/>
      <c r="D17" s="32"/>
      <c r="E17" s="33"/>
      <c r="F17" s="33"/>
      <c r="G17" s="93">
        <v>1641.13</v>
      </c>
      <c r="H17" s="82">
        <v>2051.41</v>
      </c>
      <c r="I17" s="83">
        <f t="shared" si="10"/>
        <v>410.27999999999975</v>
      </c>
      <c r="J17" s="84">
        <f t="shared" si="11"/>
        <v>124.99984766593748</v>
      </c>
      <c r="K17" s="82">
        <v>2051.41</v>
      </c>
      <c r="L17" s="85">
        <f t="shared" si="12"/>
        <v>0</v>
      </c>
      <c r="M17" s="85">
        <f t="shared" si="5"/>
        <v>100</v>
      </c>
      <c r="N17" s="82">
        <v>2051.41</v>
      </c>
      <c r="O17" s="85">
        <f t="shared" si="6"/>
        <v>0</v>
      </c>
      <c r="P17" s="86">
        <f t="shared" si="7"/>
        <v>100</v>
      </c>
    </row>
    <row r="18" spans="1:16" ht="15.75" x14ac:dyDescent="0.25">
      <c r="A18" s="64" t="s">
        <v>96</v>
      </c>
      <c r="B18" s="32"/>
      <c r="C18" s="33"/>
      <c r="D18" s="32"/>
      <c r="E18" s="33"/>
      <c r="F18" s="33"/>
      <c r="G18" s="93">
        <v>127.6</v>
      </c>
      <c r="H18" s="82">
        <v>101.2</v>
      </c>
      <c r="I18" s="83">
        <f t="shared" si="10"/>
        <v>-26.399999999999991</v>
      </c>
      <c r="J18" s="84">
        <f t="shared" si="11"/>
        <v>79.310344827586206</v>
      </c>
      <c r="K18" s="82">
        <v>101.3</v>
      </c>
      <c r="L18" s="85">
        <f t="shared" si="12"/>
        <v>9.9999999999994316E-2</v>
      </c>
      <c r="M18" s="85">
        <f t="shared" si="5"/>
        <v>100.098814229249</v>
      </c>
      <c r="N18" s="82">
        <v>103.9</v>
      </c>
      <c r="O18" s="85">
        <f t="shared" si="6"/>
        <v>2.6000000000000085</v>
      </c>
      <c r="P18" s="86">
        <f t="shared" si="7"/>
        <v>102.56663376110563</v>
      </c>
    </row>
    <row r="19" spans="1:16" ht="39.75" hidden="1" customHeight="1" x14ac:dyDescent="0.25">
      <c r="A19" s="65"/>
      <c r="B19" s="32"/>
      <c r="C19" s="33"/>
      <c r="D19" s="32"/>
      <c r="E19" s="33"/>
      <c r="F19" s="33"/>
      <c r="G19" s="93"/>
      <c r="H19" s="87"/>
      <c r="I19" s="83">
        <f t="shared" si="10"/>
        <v>0</v>
      </c>
      <c r="J19" s="89" t="e">
        <f t="shared" si="11"/>
        <v>#DIV/0!</v>
      </c>
      <c r="K19" s="87"/>
      <c r="L19" s="85">
        <f t="shared" si="12"/>
        <v>0</v>
      </c>
      <c r="M19" s="90" t="e">
        <f t="shared" si="5"/>
        <v>#DIV/0!</v>
      </c>
      <c r="N19" s="87"/>
      <c r="O19" s="90">
        <f t="shared" si="6"/>
        <v>0</v>
      </c>
      <c r="P19" s="91" t="e">
        <f t="shared" si="7"/>
        <v>#DIV/0!</v>
      </c>
    </row>
    <row r="20" spans="1:16" ht="50.25" hidden="1" customHeight="1" x14ac:dyDescent="0.25">
      <c r="A20" s="61"/>
      <c r="B20" s="41"/>
      <c r="C20" s="42"/>
      <c r="D20" s="39"/>
      <c r="E20" s="39"/>
      <c r="F20" s="39"/>
      <c r="G20" s="81"/>
      <c r="H20" s="87"/>
      <c r="I20" s="83">
        <f t="shared" si="10"/>
        <v>0</v>
      </c>
      <c r="J20" s="89" t="e">
        <f t="shared" si="11"/>
        <v>#DIV/0!</v>
      </c>
      <c r="K20" s="87"/>
      <c r="L20" s="85">
        <f t="shared" si="12"/>
        <v>0</v>
      </c>
      <c r="M20" s="90" t="e">
        <f t="shared" si="5"/>
        <v>#DIV/0!</v>
      </c>
      <c r="N20" s="87"/>
      <c r="O20" s="90">
        <f t="shared" si="6"/>
        <v>0</v>
      </c>
      <c r="P20" s="91" t="e">
        <f t="shared" si="7"/>
        <v>#DIV/0!</v>
      </c>
    </row>
    <row r="21" spans="1:16" ht="31.5" x14ac:dyDescent="0.25">
      <c r="A21" s="61" t="s">
        <v>70</v>
      </c>
      <c r="B21" s="41"/>
      <c r="C21" s="42"/>
      <c r="D21" s="39"/>
      <c r="E21" s="39"/>
      <c r="F21" s="39"/>
      <c r="G21" s="81">
        <v>2647.5996500000001</v>
      </c>
      <c r="H21" s="82">
        <v>0</v>
      </c>
      <c r="I21" s="83">
        <f t="shared" si="10"/>
        <v>-2647.5996500000001</v>
      </c>
      <c r="J21" s="84">
        <f t="shared" si="11"/>
        <v>0</v>
      </c>
      <c r="K21" s="82">
        <v>0</v>
      </c>
      <c r="L21" s="85">
        <f t="shared" si="12"/>
        <v>0</v>
      </c>
      <c r="M21" s="85">
        <v>0</v>
      </c>
      <c r="N21" s="82">
        <v>0</v>
      </c>
      <c r="O21" s="85">
        <f t="shared" si="6"/>
        <v>0</v>
      </c>
      <c r="P21" s="86">
        <v>0</v>
      </c>
    </row>
    <row r="22" spans="1:16" ht="60" hidden="1" customHeight="1" x14ac:dyDescent="0.25">
      <c r="A22" s="61"/>
      <c r="B22" s="41" t="s">
        <v>23</v>
      </c>
      <c r="C22" s="42"/>
      <c r="D22" s="39" t="s">
        <v>13</v>
      </c>
      <c r="E22" s="39" t="s">
        <v>16</v>
      </c>
      <c r="F22" s="39"/>
      <c r="G22" s="81"/>
      <c r="H22" s="82"/>
      <c r="I22" s="83">
        <f t="shared" si="10"/>
        <v>0</v>
      </c>
      <c r="J22" s="84" t="e">
        <f t="shared" si="11"/>
        <v>#DIV/0!</v>
      </c>
      <c r="K22" s="82"/>
      <c r="L22" s="85">
        <f t="shared" si="12"/>
        <v>0</v>
      </c>
      <c r="M22" s="85" t="e">
        <f t="shared" si="5"/>
        <v>#DIV/0!</v>
      </c>
      <c r="N22" s="82"/>
      <c r="O22" s="85">
        <f t="shared" si="6"/>
        <v>0</v>
      </c>
      <c r="P22" s="86" t="e">
        <f t="shared" si="7"/>
        <v>#DIV/0!</v>
      </c>
    </row>
    <row r="23" spans="1:16" ht="47.25" x14ac:dyDescent="0.25">
      <c r="A23" s="61" t="s">
        <v>106</v>
      </c>
      <c r="B23" s="41"/>
      <c r="C23" s="42"/>
      <c r="D23" s="39"/>
      <c r="E23" s="39"/>
      <c r="F23" s="39"/>
      <c r="G23" s="81">
        <v>4483.8999999999996</v>
      </c>
      <c r="H23" s="82">
        <v>0</v>
      </c>
      <c r="I23" s="83">
        <f t="shared" si="10"/>
        <v>-4483.8999999999996</v>
      </c>
      <c r="J23" s="84">
        <f t="shared" si="11"/>
        <v>0</v>
      </c>
      <c r="K23" s="82">
        <v>0</v>
      </c>
      <c r="L23" s="85">
        <f t="shared" si="12"/>
        <v>0</v>
      </c>
      <c r="M23" s="85">
        <v>0</v>
      </c>
      <c r="N23" s="82">
        <v>0</v>
      </c>
      <c r="O23" s="85">
        <f t="shared" si="6"/>
        <v>0</v>
      </c>
      <c r="P23" s="86">
        <v>0</v>
      </c>
    </row>
    <row r="24" spans="1:16" ht="31.5" x14ac:dyDescent="0.25">
      <c r="A24" s="62" t="s">
        <v>25</v>
      </c>
      <c r="B24" s="41"/>
      <c r="C24" s="42"/>
      <c r="D24" s="39"/>
      <c r="E24" s="39"/>
      <c r="F24" s="39"/>
      <c r="G24" s="81">
        <v>1764.8630000000001</v>
      </c>
      <c r="H24" s="82">
        <v>0</v>
      </c>
      <c r="I24" s="83">
        <f t="shared" si="10"/>
        <v>-1764.8630000000001</v>
      </c>
      <c r="J24" s="84">
        <f t="shared" si="11"/>
        <v>0</v>
      </c>
      <c r="K24" s="82">
        <v>0</v>
      </c>
      <c r="L24" s="85">
        <f t="shared" si="12"/>
        <v>0</v>
      </c>
      <c r="M24" s="85">
        <v>0</v>
      </c>
      <c r="N24" s="82">
        <v>0</v>
      </c>
      <c r="O24" s="85">
        <f t="shared" si="6"/>
        <v>0</v>
      </c>
      <c r="P24" s="86">
        <v>0</v>
      </c>
    </row>
    <row r="25" spans="1:16" ht="47.25" x14ac:dyDescent="0.25">
      <c r="A25" s="66" t="s">
        <v>90</v>
      </c>
      <c r="B25" s="41"/>
      <c r="C25" s="42"/>
      <c r="D25" s="39"/>
      <c r="E25" s="39"/>
      <c r="F25" s="39"/>
      <c r="G25" s="94">
        <v>10683</v>
      </c>
      <c r="H25" s="82">
        <v>10728</v>
      </c>
      <c r="I25" s="83">
        <f t="shared" si="10"/>
        <v>45</v>
      </c>
      <c r="J25" s="84">
        <f t="shared" si="11"/>
        <v>100.42122999157539</v>
      </c>
      <c r="K25" s="82">
        <v>10725</v>
      </c>
      <c r="L25" s="85">
        <f t="shared" si="12"/>
        <v>-3</v>
      </c>
      <c r="M25" s="85">
        <f t="shared" si="5"/>
        <v>99.972035794183441</v>
      </c>
      <c r="N25" s="82">
        <v>10654</v>
      </c>
      <c r="O25" s="85">
        <f t="shared" si="6"/>
        <v>-71</v>
      </c>
      <c r="P25" s="86">
        <f t="shared" si="7"/>
        <v>99.337995337995338</v>
      </c>
    </row>
    <row r="26" spans="1:16" ht="63" x14ac:dyDescent="0.25">
      <c r="A26" s="43" t="s">
        <v>85</v>
      </c>
      <c r="B26" s="41"/>
      <c r="C26" s="42"/>
      <c r="D26" s="39"/>
      <c r="E26" s="39"/>
      <c r="F26" s="39"/>
      <c r="G26" s="94">
        <v>831.08</v>
      </c>
      <c r="H26" s="82">
        <v>897.19</v>
      </c>
      <c r="I26" s="83">
        <f t="shared" si="10"/>
        <v>66.110000000000014</v>
      </c>
      <c r="J26" s="84">
        <f t="shared" si="11"/>
        <v>107.95470953458151</v>
      </c>
      <c r="K26" s="82">
        <v>897.19</v>
      </c>
      <c r="L26" s="85">
        <f t="shared" si="12"/>
        <v>0</v>
      </c>
      <c r="M26" s="85">
        <f t="shared" si="5"/>
        <v>100</v>
      </c>
      <c r="N26" s="82">
        <v>897.19</v>
      </c>
      <c r="O26" s="85">
        <f t="shared" si="6"/>
        <v>0</v>
      </c>
      <c r="P26" s="86">
        <f t="shared" si="7"/>
        <v>100</v>
      </c>
    </row>
    <row r="27" spans="1:16" ht="81.75" customHeight="1" x14ac:dyDescent="0.25">
      <c r="A27" s="43" t="s">
        <v>26</v>
      </c>
      <c r="B27" s="41"/>
      <c r="C27" s="42"/>
      <c r="D27" s="39"/>
      <c r="E27" s="39"/>
      <c r="F27" s="39"/>
      <c r="G27" s="94">
        <v>11138.2</v>
      </c>
      <c r="H27" s="82">
        <v>0</v>
      </c>
      <c r="I27" s="83">
        <f t="shared" si="10"/>
        <v>-11138.2</v>
      </c>
      <c r="J27" s="84">
        <f t="shared" si="11"/>
        <v>0</v>
      </c>
      <c r="K27" s="82">
        <v>0</v>
      </c>
      <c r="L27" s="85">
        <f t="shared" si="12"/>
        <v>0</v>
      </c>
      <c r="M27" s="85">
        <v>0</v>
      </c>
      <c r="N27" s="82">
        <v>0</v>
      </c>
      <c r="O27" s="85">
        <f t="shared" si="6"/>
        <v>0</v>
      </c>
      <c r="P27" s="86">
        <v>0</v>
      </c>
    </row>
    <row r="28" spans="1:16" ht="78.75" x14ac:dyDescent="0.25">
      <c r="A28" s="67" t="s">
        <v>105</v>
      </c>
      <c r="B28" s="41"/>
      <c r="C28" s="42"/>
      <c r="D28" s="39"/>
      <c r="E28" s="39"/>
      <c r="F28" s="39"/>
      <c r="G28" s="94">
        <v>1200</v>
      </c>
      <c r="H28" s="82">
        <v>0</v>
      </c>
      <c r="I28" s="83">
        <f t="shared" si="10"/>
        <v>-1200</v>
      </c>
      <c r="J28" s="84">
        <f t="shared" si="11"/>
        <v>0</v>
      </c>
      <c r="K28" s="82">
        <v>0</v>
      </c>
      <c r="L28" s="85">
        <f t="shared" si="12"/>
        <v>0</v>
      </c>
      <c r="M28" s="85">
        <v>0</v>
      </c>
      <c r="N28" s="82">
        <v>0</v>
      </c>
      <c r="O28" s="85">
        <f t="shared" si="6"/>
        <v>0</v>
      </c>
      <c r="P28" s="86">
        <v>0</v>
      </c>
    </row>
    <row r="29" spans="1:16" ht="44.25" hidden="1" customHeight="1" x14ac:dyDescent="0.25">
      <c r="A29" s="68"/>
      <c r="B29" s="41"/>
      <c r="C29" s="42"/>
      <c r="D29" s="39"/>
      <c r="E29" s="39"/>
      <c r="F29" s="39"/>
      <c r="G29" s="94"/>
      <c r="H29" s="82"/>
      <c r="I29" s="83">
        <f t="shared" si="10"/>
        <v>0</v>
      </c>
      <c r="J29" s="84" t="e">
        <f t="shared" si="11"/>
        <v>#DIV/0!</v>
      </c>
      <c r="K29" s="82"/>
      <c r="L29" s="85">
        <f t="shared" si="12"/>
        <v>0</v>
      </c>
      <c r="M29" s="85" t="e">
        <f t="shared" si="5"/>
        <v>#DIV/0!</v>
      </c>
      <c r="N29" s="82"/>
      <c r="O29" s="85">
        <f t="shared" si="6"/>
        <v>0</v>
      </c>
      <c r="P29" s="86" t="e">
        <f t="shared" si="7"/>
        <v>#DIV/0!</v>
      </c>
    </row>
    <row r="30" spans="1:16" ht="68.25" customHeight="1" x14ac:dyDescent="0.25">
      <c r="A30" s="68" t="s">
        <v>128</v>
      </c>
      <c r="B30" s="41"/>
      <c r="C30" s="42"/>
      <c r="D30" s="39"/>
      <c r="E30" s="39"/>
      <c r="F30" s="39"/>
      <c r="G30" s="94">
        <v>23942.7</v>
      </c>
      <c r="H30" s="82">
        <v>19247</v>
      </c>
      <c r="I30" s="83">
        <f t="shared" si="10"/>
        <v>-4695.7000000000007</v>
      </c>
      <c r="J30" s="84">
        <f t="shared" si="11"/>
        <v>80.387759108204165</v>
      </c>
      <c r="K30" s="82">
        <v>0</v>
      </c>
      <c r="L30" s="85">
        <f t="shared" si="12"/>
        <v>-19247</v>
      </c>
      <c r="M30" s="85">
        <f t="shared" si="5"/>
        <v>0</v>
      </c>
      <c r="N30" s="82">
        <v>0</v>
      </c>
      <c r="O30" s="85">
        <f t="shared" si="6"/>
        <v>0</v>
      </c>
      <c r="P30" s="86">
        <v>0</v>
      </c>
    </row>
    <row r="31" spans="1:16" ht="31.5" x14ac:dyDescent="0.25">
      <c r="A31" s="43" t="s">
        <v>94</v>
      </c>
      <c r="B31" s="41"/>
      <c r="C31" s="42"/>
      <c r="D31" s="39"/>
      <c r="E31" s="39"/>
      <c r="F31" s="39"/>
      <c r="G31" s="94">
        <v>125016.7</v>
      </c>
      <c r="H31" s="82">
        <v>130273.4</v>
      </c>
      <c r="I31" s="83">
        <f t="shared" si="10"/>
        <v>5256.6999999999971</v>
      </c>
      <c r="J31" s="84">
        <f t="shared" si="11"/>
        <v>104.20479823895528</v>
      </c>
      <c r="K31" s="82">
        <v>140143.6</v>
      </c>
      <c r="L31" s="85">
        <f t="shared" si="12"/>
        <v>9870.2000000000116</v>
      </c>
      <c r="M31" s="85">
        <f>K31/H31*100</f>
        <v>107.5765275182808</v>
      </c>
      <c r="N31" s="82">
        <v>142003.20000000001</v>
      </c>
      <c r="O31" s="85">
        <f t="shared" si="6"/>
        <v>1859.6000000000058</v>
      </c>
      <c r="P31" s="86">
        <f t="shared" si="7"/>
        <v>101.32692466869698</v>
      </c>
    </row>
    <row r="32" spans="1:16" ht="31.5" x14ac:dyDescent="0.25">
      <c r="A32" s="69" t="s">
        <v>91</v>
      </c>
      <c r="B32" s="41"/>
      <c r="C32" s="42"/>
      <c r="D32" s="39"/>
      <c r="E32" s="39"/>
      <c r="F32" s="39"/>
      <c r="G32" s="94">
        <v>166.4</v>
      </c>
      <c r="H32" s="82">
        <v>0</v>
      </c>
      <c r="I32" s="83">
        <f t="shared" si="10"/>
        <v>-166.4</v>
      </c>
      <c r="J32" s="84">
        <f t="shared" si="11"/>
        <v>0</v>
      </c>
      <c r="K32" s="82">
        <v>0</v>
      </c>
      <c r="L32" s="85">
        <f t="shared" si="12"/>
        <v>0</v>
      </c>
      <c r="M32" s="85"/>
      <c r="N32" s="82"/>
      <c r="O32" s="85">
        <f t="shared" si="6"/>
        <v>0</v>
      </c>
      <c r="P32" s="86"/>
    </row>
    <row r="33" spans="1:16" ht="31.5" x14ac:dyDescent="0.25">
      <c r="A33" s="69" t="s">
        <v>129</v>
      </c>
      <c r="B33" s="41"/>
      <c r="C33" s="42"/>
      <c r="D33" s="39"/>
      <c r="E33" s="39"/>
      <c r="F33" s="39"/>
      <c r="G33" s="94">
        <v>30.541</v>
      </c>
      <c r="H33" s="82">
        <v>0</v>
      </c>
      <c r="I33" s="83">
        <f t="shared" si="10"/>
        <v>-30.541</v>
      </c>
      <c r="J33" s="84">
        <f t="shared" si="11"/>
        <v>0</v>
      </c>
      <c r="K33" s="82">
        <v>0</v>
      </c>
      <c r="L33" s="85">
        <f t="shared" si="12"/>
        <v>0</v>
      </c>
      <c r="M33" s="85"/>
      <c r="N33" s="82"/>
      <c r="O33" s="85">
        <f t="shared" si="6"/>
        <v>0</v>
      </c>
      <c r="P33" s="86"/>
    </row>
    <row r="34" spans="1:16" ht="55.5" customHeight="1" x14ac:dyDescent="0.25">
      <c r="A34" s="69" t="s">
        <v>84</v>
      </c>
      <c r="B34" s="41"/>
      <c r="C34" s="42"/>
      <c r="D34" s="39"/>
      <c r="E34" s="39"/>
      <c r="F34" s="39"/>
      <c r="G34" s="94">
        <v>72.87</v>
      </c>
      <c r="H34" s="82">
        <v>101.88</v>
      </c>
      <c r="I34" s="83">
        <f t="shared" si="10"/>
        <v>29.009999999999991</v>
      </c>
      <c r="J34" s="84">
        <f t="shared" si="11"/>
        <v>139.81062165500205</v>
      </c>
      <c r="K34" s="82">
        <v>101.88</v>
      </c>
      <c r="L34" s="85">
        <f t="shared" si="12"/>
        <v>0</v>
      </c>
      <c r="M34" s="85">
        <f>K34/H34*100</f>
        <v>100</v>
      </c>
      <c r="N34" s="82">
        <v>101.88</v>
      </c>
      <c r="O34" s="85">
        <f t="shared" si="6"/>
        <v>0</v>
      </c>
      <c r="P34" s="86">
        <f t="shared" ref="P34" si="13">N34/K34*100</f>
        <v>100</v>
      </c>
    </row>
    <row r="35" spans="1:16" ht="15.75" hidden="1" x14ac:dyDescent="0.25">
      <c r="A35" s="69" t="s">
        <v>87</v>
      </c>
      <c r="B35" s="41"/>
      <c r="C35" s="42"/>
      <c r="D35" s="39"/>
      <c r="E35" s="39"/>
      <c r="F35" s="39"/>
      <c r="G35" s="94"/>
      <c r="H35" s="82"/>
      <c r="I35" s="83">
        <f t="shared" si="10"/>
        <v>0</v>
      </c>
      <c r="J35" s="84" t="e">
        <f t="shared" si="11"/>
        <v>#DIV/0!</v>
      </c>
      <c r="K35" s="82"/>
      <c r="L35" s="85">
        <f t="shared" si="12"/>
        <v>0</v>
      </c>
      <c r="M35" s="85" t="e">
        <f t="shared" si="5"/>
        <v>#DIV/0!</v>
      </c>
      <c r="N35" s="82"/>
      <c r="O35" s="85">
        <f t="shared" si="6"/>
        <v>0</v>
      </c>
      <c r="P35" s="86"/>
    </row>
    <row r="36" spans="1:16" ht="38.25" customHeight="1" x14ac:dyDescent="0.25">
      <c r="A36" s="69" t="s">
        <v>124</v>
      </c>
      <c r="B36" s="41"/>
      <c r="C36" s="42"/>
      <c r="D36" s="39"/>
      <c r="E36" s="39"/>
      <c r="F36" s="39"/>
      <c r="G36" s="94">
        <v>288</v>
      </c>
      <c r="H36" s="82">
        <v>0</v>
      </c>
      <c r="I36" s="83">
        <f t="shared" si="10"/>
        <v>-288</v>
      </c>
      <c r="J36" s="84">
        <f t="shared" si="11"/>
        <v>0</v>
      </c>
      <c r="K36" s="82">
        <v>0</v>
      </c>
      <c r="L36" s="85">
        <f t="shared" si="12"/>
        <v>0</v>
      </c>
      <c r="M36" s="85">
        <v>0</v>
      </c>
      <c r="N36" s="82">
        <v>0</v>
      </c>
      <c r="O36" s="85">
        <f t="shared" si="6"/>
        <v>0</v>
      </c>
      <c r="P36" s="86">
        <v>0</v>
      </c>
    </row>
    <row r="37" spans="1:16" ht="57.75" customHeight="1" x14ac:dyDescent="0.25">
      <c r="A37" s="69" t="s">
        <v>125</v>
      </c>
      <c r="B37" s="41"/>
      <c r="C37" s="42"/>
      <c r="D37" s="39"/>
      <c r="E37" s="39"/>
      <c r="F37" s="39"/>
      <c r="G37" s="94">
        <v>300</v>
      </c>
      <c r="H37" s="82">
        <v>0</v>
      </c>
      <c r="I37" s="83">
        <f t="shared" si="10"/>
        <v>-300</v>
      </c>
      <c r="J37" s="84">
        <f t="shared" si="11"/>
        <v>0</v>
      </c>
      <c r="K37" s="82">
        <v>0</v>
      </c>
      <c r="L37" s="85">
        <f t="shared" si="12"/>
        <v>0</v>
      </c>
      <c r="M37" s="85">
        <v>0</v>
      </c>
      <c r="N37" s="82"/>
      <c r="O37" s="85">
        <f t="shared" si="6"/>
        <v>0</v>
      </c>
      <c r="P37" s="86">
        <v>0</v>
      </c>
    </row>
    <row r="38" spans="1:16" ht="102.75" customHeight="1" x14ac:dyDescent="0.25">
      <c r="A38" s="69" t="s">
        <v>122</v>
      </c>
      <c r="B38" s="41"/>
      <c r="C38" s="42"/>
      <c r="D38" s="39"/>
      <c r="E38" s="39"/>
      <c r="F38" s="39"/>
      <c r="G38" s="94">
        <v>198000</v>
      </c>
      <c r="H38" s="82">
        <v>30216.2</v>
      </c>
      <c r="I38" s="83">
        <f t="shared" si="10"/>
        <v>-167783.8</v>
      </c>
      <c r="J38" s="84">
        <f t="shared" si="11"/>
        <v>15.260707070707072</v>
      </c>
      <c r="K38" s="82">
        <v>0</v>
      </c>
      <c r="L38" s="85">
        <f t="shared" si="12"/>
        <v>-30216.2</v>
      </c>
      <c r="M38" s="85">
        <f>K38/H38*100</f>
        <v>0</v>
      </c>
      <c r="N38" s="82">
        <v>0</v>
      </c>
      <c r="O38" s="85">
        <f t="shared" si="6"/>
        <v>0</v>
      </c>
      <c r="P38" s="86">
        <v>0</v>
      </c>
    </row>
    <row r="39" spans="1:16" ht="31.5" x14ac:dyDescent="0.25">
      <c r="A39" s="69" t="s">
        <v>108</v>
      </c>
      <c r="B39" s="41"/>
      <c r="C39" s="42"/>
      <c r="D39" s="39"/>
      <c r="E39" s="39"/>
      <c r="F39" s="39"/>
      <c r="G39" s="94">
        <v>6975</v>
      </c>
      <c r="H39" s="82">
        <v>0</v>
      </c>
      <c r="I39" s="83">
        <f t="shared" si="10"/>
        <v>-6975</v>
      </c>
      <c r="J39" s="84">
        <f t="shared" si="11"/>
        <v>0</v>
      </c>
      <c r="K39" s="82">
        <v>0</v>
      </c>
      <c r="L39" s="85">
        <f t="shared" si="12"/>
        <v>0</v>
      </c>
      <c r="M39" s="85">
        <v>0</v>
      </c>
      <c r="N39" s="82">
        <v>0</v>
      </c>
      <c r="O39" s="85">
        <f t="shared" si="6"/>
        <v>0</v>
      </c>
      <c r="P39" s="86">
        <v>0</v>
      </c>
    </row>
    <row r="40" spans="1:16" ht="48" customHeight="1" x14ac:dyDescent="0.25">
      <c r="A40" s="69" t="s">
        <v>121</v>
      </c>
      <c r="B40" s="41"/>
      <c r="C40" s="42"/>
      <c r="D40" s="39"/>
      <c r="E40" s="39"/>
      <c r="F40" s="39"/>
      <c r="G40" s="94">
        <v>2959.2</v>
      </c>
      <c r="H40" s="82">
        <v>0</v>
      </c>
      <c r="I40" s="83">
        <f t="shared" si="10"/>
        <v>-2959.2</v>
      </c>
      <c r="J40" s="84">
        <f t="shared" si="11"/>
        <v>0</v>
      </c>
      <c r="K40" s="82">
        <v>0</v>
      </c>
      <c r="L40" s="85">
        <f t="shared" si="12"/>
        <v>0</v>
      </c>
      <c r="M40" s="85">
        <v>0</v>
      </c>
      <c r="N40" s="82">
        <v>0</v>
      </c>
      <c r="O40" s="85">
        <f t="shared" si="6"/>
        <v>0</v>
      </c>
      <c r="P40" s="86">
        <v>0</v>
      </c>
    </row>
    <row r="41" spans="1:16" ht="48" customHeight="1" x14ac:dyDescent="0.25">
      <c r="A41" s="69" t="s">
        <v>123</v>
      </c>
      <c r="B41" s="41"/>
      <c r="C41" s="42"/>
      <c r="D41" s="39"/>
      <c r="E41" s="39"/>
      <c r="F41" s="39"/>
      <c r="G41" s="94">
        <v>5988</v>
      </c>
      <c r="H41" s="82">
        <v>0</v>
      </c>
      <c r="I41" s="83">
        <f t="shared" si="10"/>
        <v>-5988</v>
      </c>
      <c r="J41" s="84">
        <f t="shared" si="11"/>
        <v>0</v>
      </c>
      <c r="K41" s="82">
        <v>0</v>
      </c>
      <c r="L41" s="85">
        <f t="shared" si="12"/>
        <v>0</v>
      </c>
      <c r="M41" s="85">
        <v>0</v>
      </c>
      <c r="N41" s="82">
        <v>0</v>
      </c>
      <c r="O41" s="85">
        <f t="shared" si="6"/>
        <v>0</v>
      </c>
      <c r="P41" s="86">
        <v>0</v>
      </c>
    </row>
    <row r="42" spans="1:16" ht="47.25" x14ac:dyDescent="0.25">
      <c r="A42" s="69" t="s">
        <v>109</v>
      </c>
      <c r="B42" s="41"/>
      <c r="C42" s="42"/>
      <c r="D42" s="39"/>
      <c r="E42" s="39"/>
      <c r="F42" s="39"/>
      <c r="G42" s="94">
        <v>475</v>
      </c>
      <c r="H42" s="82">
        <v>0</v>
      </c>
      <c r="I42" s="83">
        <f t="shared" si="10"/>
        <v>-475</v>
      </c>
      <c r="J42" s="84">
        <f t="shared" si="11"/>
        <v>0</v>
      </c>
      <c r="K42" s="82">
        <v>0</v>
      </c>
      <c r="L42" s="85">
        <f t="shared" si="12"/>
        <v>0</v>
      </c>
      <c r="M42" s="85">
        <v>0</v>
      </c>
      <c r="N42" s="82">
        <v>0</v>
      </c>
      <c r="O42" s="85">
        <f t="shared" si="6"/>
        <v>0</v>
      </c>
      <c r="P42" s="86">
        <v>0</v>
      </c>
    </row>
    <row r="43" spans="1:16" ht="40.5" x14ac:dyDescent="0.25">
      <c r="A43" s="37" t="s">
        <v>27</v>
      </c>
      <c r="B43" s="5" t="s">
        <v>11</v>
      </c>
      <c r="C43" s="2" t="s">
        <v>28</v>
      </c>
      <c r="D43" s="40" t="s">
        <v>13</v>
      </c>
      <c r="E43" s="40" t="s">
        <v>16</v>
      </c>
      <c r="F43" s="40"/>
      <c r="G43" s="92">
        <f>SUM(G44:G60)</f>
        <v>243593.88</v>
      </c>
      <c r="H43" s="97">
        <f>SUM(H44:H60)</f>
        <v>240081.2</v>
      </c>
      <c r="I43" s="97">
        <f>SUM(I44:I59)</f>
        <v>-3512.6799999999971</v>
      </c>
      <c r="J43" s="78">
        <f t="shared" si="4"/>
        <v>98.557976908122654</v>
      </c>
      <c r="K43" s="97">
        <f>SUM(K44:K59)</f>
        <v>235780.90000000002</v>
      </c>
      <c r="L43" s="97">
        <f>SUM(L44:L59)</f>
        <v>-4300.2999999999993</v>
      </c>
      <c r="M43" s="79">
        <f t="shared" si="5"/>
        <v>98.20881435114454</v>
      </c>
      <c r="N43" s="97">
        <f>SUM(N44:N59)</f>
        <v>238122</v>
      </c>
      <c r="O43" s="97">
        <f>SUM(O44:O59)</f>
        <v>2341.1000000000004</v>
      </c>
      <c r="P43" s="80">
        <f t="shared" si="7"/>
        <v>100.9929133360675</v>
      </c>
    </row>
    <row r="44" spans="1:16" ht="78.75" x14ac:dyDescent="0.25">
      <c r="A44" s="61" t="s">
        <v>89</v>
      </c>
      <c r="B44" s="5"/>
      <c r="C44" s="2"/>
      <c r="D44" s="40"/>
      <c r="E44" s="40"/>
      <c r="F44" s="40"/>
      <c r="G44" s="81">
        <v>9114</v>
      </c>
      <c r="H44" s="82">
        <v>8721</v>
      </c>
      <c r="I44" s="83">
        <f>H44-G44</f>
        <v>-393</v>
      </c>
      <c r="J44" s="84">
        <f t="shared" si="4"/>
        <v>95.687952600394993</v>
      </c>
      <c r="K44" s="82">
        <v>9375</v>
      </c>
      <c r="L44" s="85">
        <f t="shared" si="9"/>
        <v>654</v>
      </c>
      <c r="M44" s="85">
        <f t="shared" si="5"/>
        <v>107.49914000687994</v>
      </c>
      <c r="N44" s="82">
        <v>9834</v>
      </c>
      <c r="O44" s="85">
        <f t="shared" si="6"/>
        <v>459</v>
      </c>
      <c r="P44" s="86">
        <f t="shared" si="7"/>
        <v>104.89599999999999</v>
      </c>
    </row>
    <row r="45" spans="1:16" ht="47.25" x14ac:dyDescent="0.25">
      <c r="A45" s="61" t="s">
        <v>79</v>
      </c>
      <c r="B45" s="5"/>
      <c r="C45" s="2"/>
      <c r="D45" s="40"/>
      <c r="E45" s="40"/>
      <c r="F45" s="40"/>
      <c r="G45" s="81">
        <v>5466</v>
      </c>
      <c r="H45" s="82">
        <v>5181</v>
      </c>
      <c r="I45" s="83">
        <f t="shared" ref="I45:I59" si="14">H45-G45</f>
        <v>-285</v>
      </c>
      <c r="J45" s="84">
        <f t="shared" ref="J45:J59" si="15">H45/G45*100</f>
        <v>94.785949506037326</v>
      </c>
      <c r="K45" s="82">
        <v>5189</v>
      </c>
      <c r="L45" s="85">
        <f t="shared" si="9"/>
        <v>8</v>
      </c>
      <c r="M45" s="85">
        <f t="shared" si="5"/>
        <v>100.15441034549315</v>
      </c>
      <c r="N45" s="82">
        <v>5200</v>
      </c>
      <c r="O45" s="85">
        <f t="shared" si="6"/>
        <v>11</v>
      </c>
      <c r="P45" s="86">
        <f t="shared" si="7"/>
        <v>100.21198689535555</v>
      </c>
    </row>
    <row r="46" spans="1:16" ht="47.25" x14ac:dyDescent="0.25">
      <c r="A46" s="61" t="s">
        <v>80</v>
      </c>
      <c r="B46" s="5"/>
      <c r="C46" s="2"/>
      <c r="D46" s="40"/>
      <c r="E46" s="40"/>
      <c r="F46" s="40"/>
      <c r="G46" s="81">
        <v>0.1</v>
      </c>
      <c r="H46" s="82">
        <v>0.1</v>
      </c>
      <c r="I46" s="83">
        <f t="shared" si="14"/>
        <v>0</v>
      </c>
      <c r="J46" s="84">
        <f t="shared" si="15"/>
        <v>100</v>
      </c>
      <c r="K46" s="82">
        <v>0.1</v>
      </c>
      <c r="L46" s="85">
        <f t="shared" si="9"/>
        <v>0</v>
      </c>
      <c r="M46" s="85">
        <f t="shared" si="5"/>
        <v>100</v>
      </c>
      <c r="N46" s="82">
        <v>0.1</v>
      </c>
      <c r="O46" s="85">
        <f t="shared" si="6"/>
        <v>0</v>
      </c>
      <c r="P46" s="86">
        <f t="shared" si="7"/>
        <v>100</v>
      </c>
    </row>
    <row r="47" spans="1:16" ht="78.75" x14ac:dyDescent="0.25">
      <c r="A47" s="61" t="s">
        <v>83</v>
      </c>
      <c r="B47" s="5"/>
      <c r="C47" s="2"/>
      <c r="D47" s="40"/>
      <c r="E47" s="40"/>
      <c r="F47" s="40"/>
      <c r="G47" s="81">
        <v>1298.7</v>
      </c>
      <c r="H47" s="82">
        <v>1104</v>
      </c>
      <c r="I47" s="83">
        <f t="shared" si="14"/>
        <v>-194.70000000000005</v>
      </c>
      <c r="J47" s="84">
        <f t="shared" si="15"/>
        <v>85.008085008085004</v>
      </c>
      <c r="K47" s="82">
        <v>1104</v>
      </c>
      <c r="L47" s="85">
        <f t="shared" si="9"/>
        <v>0</v>
      </c>
      <c r="M47" s="85">
        <f t="shared" si="5"/>
        <v>100</v>
      </c>
      <c r="N47" s="82">
        <v>828</v>
      </c>
      <c r="O47" s="85">
        <f t="shared" si="6"/>
        <v>-276</v>
      </c>
      <c r="P47" s="86">
        <f t="shared" si="7"/>
        <v>75</v>
      </c>
    </row>
    <row r="48" spans="1:16" ht="94.5" x14ac:dyDescent="0.25">
      <c r="A48" s="61" t="s">
        <v>141</v>
      </c>
      <c r="B48" s="5"/>
      <c r="C48" s="2"/>
      <c r="D48" s="40"/>
      <c r="E48" s="40"/>
      <c r="F48" s="40"/>
      <c r="G48" s="81">
        <v>613</v>
      </c>
      <c r="H48" s="82">
        <v>617</v>
      </c>
      <c r="I48" s="83">
        <f t="shared" si="14"/>
        <v>4</v>
      </c>
      <c r="J48" s="84">
        <f t="shared" si="15"/>
        <v>100.65252854812398</v>
      </c>
      <c r="K48" s="82">
        <v>617</v>
      </c>
      <c r="L48" s="85">
        <f t="shared" si="9"/>
        <v>0</v>
      </c>
      <c r="M48" s="85">
        <f t="shared" si="5"/>
        <v>100</v>
      </c>
      <c r="N48" s="82">
        <v>617</v>
      </c>
      <c r="O48" s="85">
        <f t="shared" si="6"/>
        <v>0</v>
      </c>
      <c r="P48" s="86">
        <f t="shared" si="7"/>
        <v>100</v>
      </c>
    </row>
    <row r="49" spans="1:16" ht="47.25" x14ac:dyDescent="0.25">
      <c r="A49" s="61" t="s">
        <v>75</v>
      </c>
      <c r="B49" s="5"/>
      <c r="C49" s="2"/>
      <c r="D49" s="40"/>
      <c r="E49" s="40"/>
      <c r="F49" s="40"/>
      <c r="G49" s="81">
        <v>122.3</v>
      </c>
      <c r="H49" s="82">
        <v>122.4</v>
      </c>
      <c r="I49" s="83">
        <f t="shared" si="14"/>
        <v>0.10000000000000853</v>
      </c>
      <c r="J49" s="84">
        <f t="shared" si="15"/>
        <v>100.08176614881438</v>
      </c>
      <c r="K49" s="82">
        <v>123.1</v>
      </c>
      <c r="L49" s="85">
        <f t="shared" si="9"/>
        <v>0.69999999999998863</v>
      </c>
      <c r="M49" s="85">
        <f t="shared" si="5"/>
        <v>100.5718954248366</v>
      </c>
      <c r="N49" s="82">
        <v>123.3</v>
      </c>
      <c r="O49" s="85">
        <f t="shared" si="6"/>
        <v>0.20000000000000284</v>
      </c>
      <c r="P49" s="86">
        <f t="shared" si="7"/>
        <v>100.16246953696182</v>
      </c>
    </row>
    <row r="50" spans="1:16" ht="47.25" x14ac:dyDescent="0.25">
      <c r="A50" s="61" t="s">
        <v>76</v>
      </c>
      <c r="B50" s="5"/>
      <c r="C50" s="2"/>
      <c r="D50" s="40"/>
      <c r="E50" s="40"/>
      <c r="F50" s="40"/>
      <c r="G50" s="81">
        <v>2134.6999999999998</v>
      </c>
      <c r="H50" s="82">
        <v>2267</v>
      </c>
      <c r="I50" s="83">
        <f t="shared" si="14"/>
        <v>132.30000000000018</v>
      </c>
      <c r="J50" s="84">
        <f t="shared" si="15"/>
        <v>106.1975921675177</v>
      </c>
      <c r="K50" s="82">
        <v>2267</v>
      </c>
      <c r="L50" s="85">
        <f t="shared" si="9"/>
        <v>0</v>
      </c>
      <c r="M50" s="85">
        <f t="shared" si="5"/>
        <v>100</v>
      </c>
      <c r="N50" s="82">
        <v>2267</v>
      </c>
      <c r="O50" s="85">
        <f t="shared" si="6"/>
        <v>0</v>
      </c>
      <c r="P50" s="86">
        <f t="shared" si="7"/>
        <v>100</v>
      </c>
    </row>
    <row r="51" spans="1:16" ht="47.25" x14ac:dyDescent="0.25">
      <c r="A51" s="61" t="s">
        <v>126</v>
      </c>
      <c r="B51" s="5"/>
      <c r="C51" s="2"/>
      <c r="D51" s="40"/>
      <c r="E51" s="40"/>
      <c r="F51" s="40"/>
      <c r="G51" s="81">
        <v>191.58</v>
      </c>
      <c r="H51" s="82"/>
      <c r="I51" s="83">
        <f t="shared" si="14"/>
        <v>-191.58</v>
      </c>
      <c r="J51" s="84">
        <f t="shared" si="15"/>
        <v>0</v>
      </c>
      <c r="K51" s="82"/>
      <c r="L51" s="85">
        <f t="shared" si="9"/>
        <v>0</v>
      </c>
      <c r="M51" s="85">
        <v>0</v>
      </c>
      <c r="N51" s="82"/>
      <c r="O51" s="85">
        <f t="shared" si="6"/>
        <v>0</v>
      </c>
      <c r="P51" s="86">
        <v>0</v>
      </c>
    </row>
    <row r="52" spans="1:16" ht="63" x14ac:dyDescent="0.25">
      <c r="A52" s="61" t="s">
        <v>82</v>
      </c>
      <c r="B52" s="5"/>
      <c r="C52" s="2"/>
      <c r="D52" s="40"/>
      <c r="E52" s="40"/>
      <c r="F52" s="40"/>
      <c r="G52" s="81">
        <v>1118</v>
      </c>
      <c r="H52" s="82">
        <v>1200</v>
      </c>
      <c r="I52" s="83">
        <f t="shared" si="14"/>
        <v>82</v>
      </c>
      <c r="J52" s="84">
        <f t="shared" si="15"/>
        <v>107.3345259391771</v>
      </c>
      <c r="K52" s="82">
        <v>1200</v>
      </c>
      <c r="L52" s="85">
        <f t="shared" si="9"/>
        <v>0</v>
      </c>
      <c r="M52" s="85">
        <f t="shared" si="5"/>
        <v>100</v>
      </c>
      <c r="N52" s="82">
        <v>1200</v>
      </c>
      <c r="O52" s="85">
        <f t="shared" si="6"/>
        <v>0</v>
      </c>
      <c r="P52" s="86">
        <f t="shared" si="7"/>
        <v>100</v>
      </c>
    </row>
    <row r="53" spans="1:16" ht="47.25" x14ac:dyDescent="0.25">
      <c r="A53" s="61" t="s">
        <v>77</v>
      </c>
      <c r="B53" s="32"/>
      <c r="C53" s="33"/>
      <c r="D53" s="39"/>
      <c r="E53" s="39"/>
      <c r="F53" s="39"/>
      <c r="G53" s="81">
        <v>8.8000000000000007</v>
      </c>
      <c r="H53" s="82">
        <v>5</v>
      </c>
      <c r="I53" s="83">
        <f t="shared" si="14"/>
        <v>-3.8000000000000007</v>
      </c>
      <c r="J53" s="84">
        <f t="shared" si="15"/>
        <v>56.818181818181813</v>
      </c>
      <c r="K53" s="82">
        <v>5.2</v>
      </c>
      <c r="L53" s="85">
        <f t="shared" si="9"/>
        <v>0.20000000000000018</v>
      </c>
      <c r="M53" s="85">
        <f t="shared" si="5"/>
        <v>104</v>
      </c>
      <c r="N53" s="82">
        <v>25</v>
      </c>
      <c r="O53" s="85">
        <f t="shared" si="6"/>
        <v>19.8</v>
      </c>
      <c r="P53" s="86">
        <f t="shared" si="7"/>
        <v>480.76923076923077</v>
      </c>
    </row>
    <row r="54" spans="1:16" ht="110.25" x14ac:dyDescent="0.25">
      <c r="A54" s="61" t="s">
        <v>142</v>
      </c>
      <c r="B54" s="32"/>
      <c r="C54" s="33"/>
      <c r="D54" s="39"/>
      <c r="E54" s="39"/>
      <c r="F54" s="39"/>
      <c r="G54" s="81">
        <v>6285.7</v>
      </c>
      <c r="H54" s="82">
        <v>8508.4</v>
      </c>
      <c r="I54" s="83">
        <f t="shared" si="14"/>
        <v>2222.6999999999998</v>
      </c>
      <c r="J54" s="84">
        <f t="shared" si="15"/>
        <v>135.36121673003802</v>
      </c>
      <c r="K54" s="82">
        <v>3545.2</v>
      </c>
      <c r="L54" s="85">
        <f t="shared" si="9"/>
        <v>-4963.2</v>
      </c>
      <c r="M54" s="85">
        <f t="shared" si="5"/>
        <v>41.667058436368762</v>
      </c>
      <c r="N54" s="82">
        <v>5672.3</v>
      </c>
      <c r="O54" s="85">
        <f t="shared" si="6"/>
        <v>2127.1000000000004</v>
      </c>
      <c r="P54" s="86">
        <f t="shared" si="7"/>
        <v>159.99943585693333</v>
      </c>
    </row>
    <row r="55" spans="1:16" ht="141.75" x14ac:dyDescent="0.25">
      <c r="A55" s="61" t="s">
        <v>127</v>
      </c>
      <c r="B55" s="32" t="s">
        <v>23</v>
      </c>
      <c r="C55" s="33" t="s">
        <v>29</v>
      </c>
      <c r="D55" s="39" t="s">
        <v>13</v>
      </c>
      <c r="E55" s="39" t="s">
        <v>16</v>
      </c>
      <c r="F55" s="39"/>
      <c r="G55" s="81">
        <v>8757</v>
      </c>
      <c r="H55" s="82">
        <v>8099</v>
      </c>
      <c r="I55" s="83">
        <f t="shared" si="14"/>
        <v>-658</v>
      </c>
      <c r="J55" s="84">
        <f t="shared" si="15"/>
        <v>92.486011191047155</v>
      </c>
      <c r="K55" s="82">
        <v>8099</v>
      </c>
      <c r="L55" s="85">
        <f t="shared" si="9"/>
        <v>0</v>
      </c>
      <c r="M55" s="85">
        <f t="shared" si="5"/>
        <v>100</v>
      </c>
      <c r="N55" s="82">
        <v>8099</v>
      </c>
      <c r="O55" s="85">
        <f t="shared" si="6"/>
        <v>0</v>
      </c>
      <c r="P55" s="86">
        <f t="shared" si="7"/>
        <v>100</v>
      </c>
    </row>
    <row r="56" spans="1:16" ht="76.5" customHeight="1" x14ac:dyDescent="0.25">
      <c r="A56" s="61" t="s">
        <v>78</v>
      </c>
      <c r="B56" s="32" t="s">
        <v>24</v>
      </c>
      <c r="C56" s="33" t="s">
        <v>30</v>
      </c>
      <c r="D56" s="39" t="s">
        <v>13</v>
      </c>
      <c r="E56" s="39" t="s">
        <v>16</v>
      </c>
      <c r="F56" s="39"/>
      <c r="G56" s="81">
        <v>2054.6999999999998</v>
      </c>
      <c r="H56" s="82">
        <v>1681</v>
      </c>
      <c r="I56" s="83">
        <f t="shared" si="14"/>
        <v>-373.69999999999982</v>
      </c>
      <c r="J56" s="84">
        <f t="shared" si="15"/>
        <v>81.81243003844844</v>
      </c>
      <c r="K56" s="82">
        <v>1681</v>
      </c>
      <c r="L56" s="85">
        <f t="shared" si="9"/>
        <v>0</v>
      </c>
      <c r="M56" s="85">
        <f>K56/H56*100</f>
        <v>100</v>
      </c>
      <c r="N56" s="82">
        <v>1681</v>
      </c>
      <c r="O56" s="85">
        <f t="shared" si="6"/>
        <v>0</v>
      </c>
      <c r="P56" s="86">
        <f t="shared" si="7"/>
        <v>100</v>
      </c>
    </row>
    <row r="57" spans="1:16" ht="47.25" x14ac:dyDescent="0.25">
      <c r="A57" s="61" t="s">
        <v>86</v>
      </c>
      <c r="B57" s="32"/>
      <c r="C57" s="33"/>
      <c r="D57" s="39"/>
      <c r="E57" s="39"/>
      <c r="F57" s="39"/>
      <c r="G57" s="81">
        <v>36528.5</v>
      </c>
      <c r="H57" s="82">
        <v>33647.300000000003</v>
      </c>
      <c r="I57" s="83">
        <f t="shared" si="14"/>
        <v>-2881.1999999999971</v>
      </c>
      <c r="J57" s="84">
        <f t="shared" si="15"/>
        <v>92.112460133868083</v>
      </c>
      <c r="K57" s="82">
        <v>33647.300000000003</v>
      </c>
      <c r="L57" s="85">
        <f t="shared" si="9"/>
        <v>0</v>
      </c>
      <c r="M57" s="85">
        <f t="shared" si="5"/>
        <v>100</v>
      </c>
      <c r="N57" s="82">
        <v>33647.300000000003</v>
      </c>
      <c r="O57" s="85">
        <f t="shared" si="6"/>
        <v>0</v>
      </c>
      <c r="P57" s="86">
        <f t="shared" si="7"/>
        <v>100</v>
      </c>
    </row>
    <row r="58" spans="1:16" ht="47.25" x14ac:dyDescent="0.25">
      <c r="A58" s="61" t="s">
        <v>81</v>
      </c>
      <c r="B58" s="32"/>
      <c r="C58" s="33"/>
      <c r="D58" s="39"/>
      <c r="E58" s="39"/>
      <c r="F58" s="39"/>
      <c r="G58" s="81">
        <v>169532</v>
      </c>
      <c r="H58" s="82">
        <v>168632</v>
      </c>
      <c r="I58" s="83">
        <f t="shared" si="14"/>
        <v>-900</v>
      </c>
      <c r="J58" s="84">
        <f t="shared" si="15"/>
        <v>99.469126772526721</v>
      </c>
      <c r="K58" s="82">
        <v>168632</v>
      </c>
      <c r="L58" s="85">
        <f t="shared" si="9"/>
        <v>0</v>
      </c>
      <c r="M58" s="85">
        <f t="shared" si="5"/>
        <v>100</v>
      </c>
      <c r="N58" s="82">
        <v>168632</v>
      </c>
      <c r="O58" s="85">
        <f t="shared" si="6"/>
        <v>0</v>
      </c>
      <c r="P58" s="86">
        <f t="shared" si="7"/>
        <v>100</v>
      </c>
    </row>
    <row r="59" spans="1:16" ht="47.25" x14ac:dyDescent="0.25">
      <c r="A59" s="43" t="s">
        <v>97</v>
      </c>
      <c r="B59" s="32"/>
      <c r="C59" s="33"/>
      <c r="D59" s="39"/>
      <c r="E59" s="39"/>
      <c r="F59" s="39"/>
      <c r="G59" s="81">
        <v>368.8</v>
      </c>
      <c r="H59" s="82">
        <v>296</v>
      </c>
      <c r="I59" s="83">
        <f t="shared" si="14"/>
        <v>-72.800000000000011</v>
      </c>
      <c r="J59" s="84">
        <f t="shared" si="15"/>
        <v>80.26030368763557</v>
      </c>
      <c r="K59" s="82">
        <v>296</v>
      </c>
      <c r="L59" s="85">
        <f t="shared" si="9"/>
        <v>0</v>
      </c>
      <c r="M59" s="85">
        <f t="shared" si="5"/>
        <v>100</v>
      </c>
      <c r="N59" s="82">
        <v>296</v>
      </c>
      <c r="O59" s="85">
        <f t="shared" si="6"/>
        <v>0</v>
      </c>
      <c r="P59" s="86">
        <f t="shared" si="7"/>
        <v>100</v>
      </c>
    </row>
    <row r="60" spans="1:16" ht="15.75" hidden="1" x14ac:dyDescent="0.25">
      <c r="A60" s="44"/>
      <c r="B60" s="49"/>
      <c r="C60" s="33"/>
      <c r="D60" s="39"/>
      <c r="E60" s="39"/>
      <c r="F60" s="39"/>
      <c r="G60" s="81"/>
      <c r="H60" s="87"/>
      <c r="I60" s="88"/>
      <c r="J60" s="89"/>
      <c r="K60" s="87"/>
      <c r="L60" s="90"/>
      <c r="M60" s="90"/>
      <c r="N60" s="87"/>
      <c r="O60" s="90"/>
      <c r="P60" s="95"/>
    </row>
    <row r="61" spans="1:16" ht="15.75" x14ac:dyDescent="0.25">
      <c r="A61" s="45" t="s">
        <v>66</v>
      </c>
      <c r="B61" s="5"/>
      <c r="C61" s="2"/>
      <c r="D61" s="40"/>
      <c r="E61" s="40"/>
      <c r="F61" s="40"/>
      <c r="G61" s="92">
        <f>SUM(G62:G72)</f>
        <v>38878.1</v>
      </c>
      <c r="H61" s="97">
        <f>SUM(H62:H73)</f>
        <v>15585.1</v>
      </c>
      <c r="I61" s="97">
        <f>SUM(I62:I72)</f>
        <v>-23293</v>
      </c>
      <c r="J61" s="97">
        <f>H61/G61*100</f>
        <v>40.087092733441196</v>
      </c>
      <c r="K61" s="97">
        <f>SUM(K62:K73)</f>
        <v>12733.6</v>
      </c>
      <c r="L61" s="97">
        <f>SUM(L62:L72)</f>
        <v>-2851.5</v>
      </c>
      <c r="M61" s="79">
        <f>K61/H61*100</f>
        <v>81.703678513451948</v>
      </c>
      <c r="N61" s="97">
        <f>SUM(N62:N73)</f>
        <v>12733.6</v>
      </c>
      <c r="O61" s="97">
        <f>SUM(O62:O66)</f>
        <v>0</v>
      </c>
      <c r="P61" s="80">
        <f t="shared" ref="P61:P63" si="16">N61/K61*100</f>
        <v>100</v>
      </c>
    </row>
    <row r="62" spans="1:16" ht="47.25" x14ac:dyDescent="0.25">
      <c r="A62" s="70" t="s">
        <v>31</v>
      </c>
      <c r="B62" s="32" t="s">
        <v>17</v>
      </c>
      <c r="C62" s="33" t="s">
        <v>32</v>
      </c>
      <c r="D62" s="39" t="s">
        <v>13</v>
      </c>
      <c r="E62" s="39" t="s">
        <v>16</v>
      </c>
      <c r="F62" s="39"/>
      <c r="G62" s="81">
        <v>4909.5</v>
      </c>
      <c r="H62" s="82">
        <v>1207.7</v>
      </c>
      <c r="I62" s="83">
        <f t="shared" si="8"/>
        <v>-3701.8</v>
      </c>
      <c r="J62" s="84">
        <f t="shared" si="4"/>
        <v>24.599246359099705</v>
      </c>
      <c r="K62" s="82">
        <v>0</v>
      </c>
      <c r="L62" s="85">
        <f>K62-H62</f>
        <v>-1207.7</v>
      </c>
      <c r="M62" s="85">
        <v>0</v>
      </c>
      <c r="N62" s="82">
        <v>0</v>
      </c>
      <c r="O62" s="85">
        <f t="shared" si="6"/>
        <v>0</v>
      </c>
      <c r="P62" s="86">
        <v>0</v>
      </c>
    </row>
    <row r="63" spans="1:16" ht="31.5" hidden="1" x14ac:dyDescent="0.25">
      <c r="A63" s="70" t="s">
        <v>69</v>
      </c>
      <c r="B63" s="32"/>
      <c r="C63" s="33"/>
      <c r="D63" s="39"/>
      <c r="E63" s="39"/>
      <c r="F63" s="39"/>
      <c r="G63" s="81"/>
      <c r="H63" s="87"/>
      <c r="I63" s="88">
        <f t="shared" ref="I63:I77" si="17">H63-G63</f>
        <v>0</v>
      </c>
      <c r="J63" s="89" t="e">
        <f t="shared" ref="J63:J77" si="18">H63/G63*100</f>
        <v>#DIV/0!</v>
      </c>
      <c r="K63" s="87"/>
      <c r="L63" s="90">
        <f t="shared" si="9"/>
        <v>0</v>
      </c>
      <c r="M63" s="85" t="e">
        <f t="shared" ref="M63:M64" si="19">K63/H63*100</f>
        <v>#DIV/0!</v>
      </c>
      <c r="N63" s="87"/>
      <c r="O63" s="90">
        <f t="shared" si="6"/>
        <v>0</v>
      </c>
      <c r="P63" s="86" t="e">
        <f t="shared" si="16"/>
        <v>#DIV/0!</v>
      </c>
    </row>
    <row r="64" spans="1:16" ht="47.25" customHeight="1" x14ac:dyDescent="0.25">
      <c r="A64" s="70" t="s">
        <v>93</v>
      </c>
      <c r="B64" s="32"/>
      <c r="C64" s="33"/>
      <c r="D64" s="39"/>
      <c r="E64" s="39"/>
      <c r="F64" s="39"/>
      <c r="G64" s="81">
        <v>12967.9</v>
      </c>
      <c r="H64" s="82">
        <v>12733.6</v>
      </c>
      <c r="I64" s="83">
        <f t="shared" si="17"/>
        <v>-234.29999999999927</v>
      </c>
      <c r="J64" s="84">
        <f t="shared" si="18"/>
        <v>98.193230978030371</v>
      </c>
      <c r="K64" s="82">
        <v>12733.6</v>
      </c>
      <c r="L64" s="85">
        <f t="shared" si="9"/>
        <v>0</v>
      </c>
      <c r="M64" s="85">
        <f t="shared" si="19"/>
        <v>100</v>
      </c>
      <c r="N64" s="82">
        <v>12733.6</v>
      </c>
      <c r="O64" s="85">
        <f t="shared" si="6"/>
        <v>0</v>
      </c>
      <c r="P64" s="86">
        <f>N64/K64*100</f>
        <v>100</v>
      </c>
    </row>
    <row r="65" spans="1:16" ht="51" customHeight="1" x14ac:dyDescent="0.25">
      <c r="A65" s="70" t="s">
        <v>131</v>
      </c>
      <c r="B65" s="32"/>
      <c r="C65" s="33"/>
      <c r="D65" s="39"/>
      <c r="E65" s="39"/>
      <c r="F65" s="39"/>
      <c r="G65" s="81">
        <v>460.5</v>
      </c>
      <c r="H65" s="82">
        <v>0</v>
      </c>
      <c r="I65" s="83">
        <f t="shared" si="17"/>
        <v>-460.5</v>
      </c>
      <c r="J65" s="84">
        <f t="shared" si="18"/>
        <v>0</v>
      </c>
      <c r="K65" s="82">
        <v>0</v>
      </c>
      <c r="L65" s="85">
        <f t="shared" si="9"/>
        <v>0</v>
      </c>
      <c r="M65" s="85">
        <v>0</v>
      </c>
      <c r="N65" s="82">
        <v>0</v>
      </c>
      <c r="O65" s="85">
        <f t="shared" si="6"/>
        <v>0</v>
      </c>
      <c r="P65" s="86">
        <v>0</v>
      </c>
    </row>
    <row r="66" spans="1:16" ht="71.25" customHeight="1" x14ac:dyDescent="0.25">
      <c r="A66" s="71" t="s">
        <v>132</v>
      </c>
      <c r="B66" s="46"/>
      <c r="C66" s="46"/>
      <c r="D66" s="46"/>
      <c r="E66" s="46"/>
      <c r="F66" s="46"/>
      <c r="G66" s="81">
        <v>230</v>
      </c>
      <c r="H66" s="100">
        <v>0</v>
      </c>
      <c r="I66" s="83">
        <f t="shared" si="17"/>
        <v>-230</v>
      </c>
      <c r="J66" s="84">
        <f t="shared" si="18"/>
        <v>0</v>
      </c>
      <c r="K66" s="98">
        <v>0</v>
      </c>
      <c r="L66" s="85">
        <f t="shared" si="9"/>
        <v>0</v>
      </c>
      <c r="M66" s="85">
        <v>0</v>
      </c>
      <c r="N66" s="98">
        <v>0</v>
      </c>
      <c r="O66" s="85">
        <f t="shared" si="6"/>
        <v>0</v>
      </c>
      <c r="P66" s="86">
        <v>0</v>
      </c>
    </row>
    <row r="67" spans="1:16" ht="38.25" customHeight="1" x14ac:dyDescent="0.25">
      <c r="A67" s="72" t="s">
        <v>133</v>
      </c>
      <c r="B67" s="46"/>
      <c r="C67" s="46"/>
      <c r="D67" s="46"/>
      <c r="E67" s="46"/>
      <c r="F67" s="46"/>
      <c r="G67" s="81">
        <v>348.1</v>
      </c>
      <c r="H67" s="100">
        <v>0</v>
      </c>
      <c r="I67" s="83">
        <f t="shared" si="17"/>
        <v>-348.1</v>
      </c>
      <c r="J67" s="84">
        <f t="shared" si="18"/>
        <v>0</v>
      </c>
      <c r="K67" s="98">
        <v>0</v>
      </c>
      <c r="L67" s="85">
        <f t="shared" si="9"/>
        <v>0</v>
      </c>
      <c r="M67" s="85">
        <v>0</v>
      </c>
      <c r="N67" s="98">
        <v>0</v>
      </c>
      <c r="O67" s="85">
        <f t="shared" si="6"/>
        <v>0</v>
      </c>
      <c r="P67" s="86">
        <v>0</v>
      </c>
    </row>
    <row r="68" spans="1:16" ht="31.5" x14ac:dyDescent="0.25">
      <c r="A68" s="72" t="s">
        <v>134</v>
      </c>
      <c r="B68" s="46"/>
      <c r="C68" s="46"/>
      <c r="D68" s="46"/>
      <c r="E68" s="46"/>
      <c r="F68" s="46"/>
      <c r="G68" s="81">
        <v>13282</v>
      </c>
      <c r="H68" s="100">
        <v>0</v>
      </c>
      <c r="I68" s="83">
        <f t="shared" si="17"/>
        <v>-13282</v>
      </c>
      <c r="J68" s="84">
        <f t="shared" si="18"/>
        <v>0</v>
      </c>
      <c r="K68" s="98">
        <v>0</v>
      </c>
      <c r="L68" s="85">
        <f t="shared" si="9"/>
        <v>0</v>
      </c>
      <c r="M68" s="85">
        <v>0</v>
      </c>
      <c r="N68" s="98">
        <v>0</v>
      </c>
      <c r="O68" s="85">
        <f t="shared" si="6"/>
        <v>0</v>
      </c>
      <c r="P68" s="86">
        <v>0</v>
      </c>
    </row>
    <row r="69" spans="1:16" ht="31.5" x14ac:dyDescent="0.25">
      <c r="A69" s="72" t="s">
        <v>110</v>
      </c>
      <c r="B69" s="46"/>
      <c r="C69" s="46"/>
      <c r="D69" s="46"/>
      <c r="E69" s="46"/>
      <c r="F69" s="46"/>
      <c r="G69" s="81">
        <v>5000</v>
      </c>
      <c r="H69" s="100">
        <v>0</v>
      </c>
      <c r="I69" s="83">
        <f t="shared" si="17"/>
        <v>-5000</v>
      </c>
      <c r="J69" s="84">
        <f t="shared" si="18"/>
        <v>0</v>
      </c>
      <c r="K69" s="98">
        <v>0</v>
      </c>
      <c r="L69" s="85">
        <f t="shared" si="9"/>
        <v>0</v>
      </c>
      <c r="M69" s="85">
        <v>0</v>
      </c>
      <c r="N69" s="98">
        <v>0</v>
      </c>
      <c r="O69" s="85">
        <f t="shared" si="6"/>
        <v>0</v>
      </c>
      <c r="P69" s="86">
        <v>0</v>
      </c>
    </row>
    <row r="70" spans="1:16" ht="31.5" x14ac:dyDescent="0.25">
      <c r="A70" s="72" t="s">
        <v>111</v>
      </c>
      <c r="B70" s="46"/>
      <c r="C70" s="46"/>
      <c r="D70" s="46"/>
      <c r="E70" s="46"/>
      <c r="F70" s="46"/>
      <c r="G70" s="81">
        <v>1500</v>
      </c>
      <c r="H70" s="100">
        <f>1000+500</f>
        <v>1500</v>
      </c>
      <c r="I70" s="83">
        <f t="shared" si="17"/>
        <v>0</v>
      </c>
      <c r="J70" s="84">
        <f t="shared" si="18"/>
        <v>100</v>
      </c>
      <c r="K70" s="98">
        <v>0</v>
      </c>
      <c r="L70" s="85">
        <f t="shared" si="9"/>
        <v>-1500</v>
      </c>
      <c r="M70" s="85">
        <v>0</v>
      </c>
      <c r="N70" s="98">
        <v>0</v>
      </c>
      <c r="O70" s="85">
        <f t="shared" si="6"/>
        <v>0</v>
      </c>
      <c r="P70" s="86">
        <v>0</v>
      </c>
    </row>
    <row r="71" spans="1:16" ht="35.25" customHeight="1" x14ac:dyDescent="0.25">
      <c r="A71" s="72" t="s">
        <v>112</v>
      </c>
      <c r="B71" s="46"/>
      <c r="C71" s="46"/>
      <c r="D71" s="46"/>
      <c r="E71" s="46"/>
      <c r="F71" s="46"/>
      <c r="G71" s="81">
        <v>120.9</v>
      </c>
      <c r="H71" s="100">
        <v>143.80000000000001</v>
      </c>
      <c r="I71" s="83">
        <f t="shared" si="17"/>
        <v>22.900000000000006</v>
      </c>
      <c r="J71" s="84">
        <f t="shared" si="18"/>
        <v>118.94127377998348</v>
      </c>
      <c r="K71" s="98">
        <v>0</v>
      </c>
      <c r="L71" s="85">
        <f t="shared" si="9"/>
        <v>-143.80000000000001</v>
      </c>
      <c r="M71" s="85">
        <f t="shared" ref="M71:M80" si="20">K71/H71*100</f>
        <v>0</v>
      </c>
      <c r="N71" s="98">
        <v>0</v>
      </c>
      <c r="O71" s="85">
        <f t="shared" si="6"/>
        <v>0</v>
      </c>
      <c r="P71" s="86">
        <v>0</v>
      </c>
    </row>
    <row r="72" spans="1:16" ht="33" customHeight="1" x14ac:dyDescent="0.25">
      <c r="A72" s="73" t="s">
        <v>135</v>
      </c>
      <c r="B72" s="46"/>
      <c r="C72" s="46"/>
      <c r="D72" s="46"/>
      <c r="E72" s="46"/>
      <c r="F72" s="46"/>
      <c r="G72" s="81">
        <v>59.2</v>
      </c>
      <c r="H72" s="100">
        <v>0</v>
      </c>
      <c r="I72" s="83">
        <f t="shared" si="17"/>
        <v>-59.2</v>
      </c>
      <c r="J72" s="84">
        <f t="shared" si="18"/>
        <v>0</v>
      </c>
      <c r="K72" s="98">
        <v>0</v>
      </c>
      <c r="L72" s="85">
        <f t="shared" si="9"/>
        <v>0</v>
      </c>
      <c r="M72" s="85">
        <v>0</v>
      </c>
      <c r="N72" s="98">
        <v>0</v>
      </c>
      <c r="O72" s="85">
        <f t="shared" si="6"/>
        <v>0</v>
      </c>
      <c r="P72" s="86">
        <v>0</v>
      </c>
    </row>
    <row r="73" spans="1:16" ht="18.75" customHeight="1" x14ac:dyDescent="0.25">
      <c r="A73" s="57" t="s">
        <v>136</v>
      </c>
      <c r="B73" s="46"/>
      <c r="C73" s="46"/>
      <c r="D73" s="46"/>
      <c r="E73" s="46"/>
      <c r="F73" s="46"/>
      <c r="G73" s="96">
        <f>G74+G76+G77</f>
        <v>675.40700000000004</v>
      </c>
      <c r="H73" s="110">
        <v>0</v>
      </c>
      <c r="I73" s="114">
        <f t="shared" si="17"/>
        <v>-675.40700000000004</v>
      </c>
      <c r="J73" s="97">
        <f t="shared" si="18"/>
        <v>0</v>
      </c>
      <c r="K73" s="112">
        <v>0</v>
      </c>
      <c r="L73" s="77">
        <f t="shared" si="9"/>
        <v>0</v>
      </c>
      <c r="M73" s="77">
        <v>0</v>
      </c>
      <c r="N73" s="112">
        <v>0</v>
      </c>
      <c r="O73" s="77">
        <f t="shared" si="6"/>
        <v>0</v>
      </c>
      <c r="P73" s="77">
        <v>0</v>
      </c>
    </row>
    <row r="74" spans="1:16" ht="36.75" customHeight="1" x14ac:dyDescent="0.25">
      <c r="A74" s="58" t="s">
        <v>137</v>
      </c>
      <c r="B74" s="46"/>
      <c r="C74" s="46"/>
      <c r="D74" s="46"/>
      <c r="E74" s="46"/>
      <c r="F74" s="46"/>
      <c r="G74" s="96">
        <v>544.37300000000005</v>
      </c>
      <c r="H74" s="113">
        <v>0</v>
      </c>
      <c r="I74" s="101">
        <f t="shared" si="17"/>
        <v>-544.37300000000005</v>
      </c>
      <c r="J74" s="82">
        <f t="shared" si="18"/>
        <v>0</v>
      </c>
      <c r="K74" s="111">
        <v>0</v>
      </c>
      <c r="L74" s="83">
        <f t="shared" si="9"/>
        <v>0</v>
      </c>
      <c r="M74" s="83">
        <v>0</v>
      </c>
      <c r="N74" s="111">
        <v>0</v>
      </c>
      <c r="O74" s="83">
        <f t="shared" si="6"/>
        <v>0</v>
      </c>
      <c r="P74" s="83">
        <v>0</v>
      </c>
    </row>
    <row r="75" spans="1:16" ht="37.5" hidden="1" customHeight="1" x14ac:dyDescent="0.25">
      <c r="A75" s="58"/>
      <c r="B75" s="46"/>
      <c r="C75" s="46"/>
      <c r="D75" s="46"/>
      <c r="E75" s="46"/>
      <c r="F75" s="46"/>
      <c r="G75" s="96"/>
      <c r="H75" s="113"/>
      <c r="I75" s="101">
        <f t="shared" si="17"/>
        <v>0</v>
      </c>
      <c r="J75" s="82" t="e">
        <f t="shared" si="18"/>
        <v>#DIV/0!</v>
      </c>
      <c r="K75" s="111"/>
      <c r="L75" s="83">
        <f t="shared" ref="L75:L77" si="21">K75-H75</f>
        <v>0</v>
      </c>
      <c r="M75" s="83" t="e">
        <f t="shared" si="20"/>
        <v>#DIV/0!</v>
      </c>
      <c r="N75" s="111"/>
      <c r="O75" s="83">
        <f t="shared" ref="O75:O77" si="22">N75-K75</f>
        <v>0</v>
      </c>
      <c r="P75" s="83" t="e">
        <f t="shared" ref="P75:P80" si="23">N75/K75*100</f>
        <v>#DIV/0!</v>
      </c>
    </row>
    <row r="76" spans="1:16" ht="45" customHeight="1" x14ac:dyDescent="0.25">
      <c r="A76" s="58" t="s">
        <v>138</v>
      </c>
      <c r="B76" s="46"/>
      <c r="C76" s="46"/>
      <c r="D76" s="46"/>
      <c r="E76" s="46"/>
      <c r="F76" s="46"/>
      <c r="G76" s="96">
        <v>24.634</v>
      </c>
      <c r="H76" s="113">
        <v>0</v>
      </c>
      <c r="I76" s="101">
        <f t="shared" si="17"/>
        <v>-24.634</v>
      </c>
      <c r="J76" s="82">
        <f t="shared" si="18"/>
        <v>0</v>
      </c>
      <c r="K76" s="111">
        <v>0</v>
      </c>
      <c r="L76" s="83">
        <f t="shared" si="21"/>
        <v>0</v>
      </c>
      <c r="M76" s="83">
        <v>0</v>
      </c>
      <c r="N76" s="111">
        <v>0</v>
      </c>
      <c r="O76" s="83">
        <f t="shared" si="22"/>
        <v>0</v>
      </c>
      <c r="P76" s="83">
        <v>0</v>
      </c>
    </row>
    <row r="77" spans="1:16" ht="48" customHeight="1" x14ac:dyDescent="0.25">
      <c r="A77" s="58" t="s">
        <v>139</v>
      </c>
      <c r="B77" s="46"/>
      <c r="C77" s="46"/>
      <c r="D77" s="46"/>
      <c r="E77" s="46"/>
      <c r="F77" s="46"/>
      <c r="G77" s="96">
        <v>106.4</v>
      </c>
      <c r="H77" s="113">
        <v>0</v>
      </c>
      <c r="I77" s="101">
        <f t="shared" si="17"/>
        <v>-106.4</v>
      </c>
      <c r="J77" s="82">
        <f t="shared" si="18"/>
        <v>0</v>
      </c>
      <c r="K77" s="111">
        <v>0</v>
      </c>
      <c r="L77" s="83">
        <f t="shared" si="21"/>
        <v>0</v>
      </c>
      <c r="M77" s="83">
        <v>0</v>
      </c>
      <c r="N77" s="111">
        <v>0</v>
      </c>
      <c r="O77" s="83">
        <f t="shared" si="22"/>
        <v>0</v>
      </c>
      <c r="P77" s="83">
        <v>0</v>
      </c>
    </row>
    <row r="78" spans="1:16" s="17" customFormat="1" ht="15.75" x14ac:dyDescent="0.25">
      <c r="A78" s="47" t="s">
        <v>71</v>
      </c>
      <c r="B78" s="50"/>
      <c r="C78" s="50"/>
      <c r="D78" s="50"/>
      <c r="E78" s="50"/>
      <c r="F78" s="50"/>
      <c r="G78" s="92">
        <f>G79+G80+G81</f>
        <v>1300</v>
      </c>
      <c r="H78" s="97">
        <v>400</v>
      </c>
      <c r="I78" s="77">
        <f>H78-G78</f>
        <v>-900</v>
      </c>
      <c r="J78" s="97">
        <f>H78/G78*100</f>
        <v>30.76923076923077</v>
      </c>
      <c r="K78" s="99">
        <v>400</v>
      </c>
      <c r="L78" s="77">
        <f t="shared" ref="L78:L81" si="24">K78-H78</f>
        <v>0</v>
      </c>
      <c r="M78" s="77">
        <f>K78/H78*100</f>
        <v>100</v>
      </c>
      <c r="N78" s="99">
        <v>400</v>
      </c>
      <c r="O78" s="77">
        <f t="shared" ref="O78:O80" si="25">N78-K78</f>
        <v>0</v>
      </c>
      <c r="P78" s="77">
        <f t="shared" si="23"/>
        <v>100</v>
      </c>
    </row>
    <row r="79" spans="1:16" s="17" customFormat="1" ht="31.5" x14ac:dyDescent="0.25">
      <c r="A79" s="59" t="s">
        <v>143</v>
      </c>
      <c r="B79" s="50"/>
      <c r="C79" s="50"/>
      <c r="D79" s="50"/>
      <c r="E79" s="50"/>
      <c r="F79" s="50"/>
      <c r="G79" s="81">
        <v>160</v>
      </c>
      <c r="H79" s="82">
        <v>160</v>
      </c>
      <c r="I79" s="83">
        <f t="shared" ref="I79:I81" si="26">H79-G79</f>
        <v>0</v>
      </c>
      <c r="J79" s="82">
        <f>H79/G79*100</f>
        <v>100</v>
      </c>
      <c r="K79" s="98">
        <v>160</v>
      </c>
      <c r="L79" s="83">
        <f t="shared" si="24"/>
        <v>0</v>
      </c>
      <c r="M79" s="83">
        <f>K79/H79*100</f>
        <v>100</v>
      </c>
      <c r="N79" s="98">
        <v>160</v>
      </c>
      <c r="O79" s="77">
        <f t="shared" si="25"/>
        <v>0</v>
      </c>
      <c r="P79" s="77">
        <f t="shared" si="23"/>
        <v>100</v>
      </c>
    </row>
    <row r="80" spans="1:16" s="17" customFormat="1" ht="31.5" x14ac:dyDescent="0.25">
      <c r="A80" s="59" t="s">
        <v>144</v>
      </c>
      <c r="B80" s="50"/>
      <c r="C80" s="50"/>
      <c r="D80" s="50"/>
      <c r="E80" s="50"/>
      <c r="F80" s="50"/>
      <c r="G80" s="81">
        <v>240</v>
      </c>
      <c r="H80" s="82">
        <v>240</v>
      </c>
      <c r="I80" s="83">
        <f t="shared" si="26"/>
        <v>0</v>
      </c>
      <c r="J80" s="82">
        <f>H80/G80*100</f>
        <v>100</v>
      </c>
      <c r="K80" s="98">
        <v>240</v>
      </c>
      <c r="L80" s="83">
        <f t="shared" si="24"/>
        <v>0</v>
      </c>
      <c r="M80" s="83">
        <f t="shared" si="20"/>
        <v>100</v>
      </c>
      <c r="N80" s="98">
        <v>240</v>
      </c>
      <c r="O80" s="77">
        <f t="shared" si="25"/>
        <v>0</v>
      </c>
      <c r="P80" s="77">
        <f t="shared" si="23"/>
        <v>100</v>
      </c>
    </row>
    <row r="81" spans="1:16" s="17" customFormat="1" ht="31.5" x14ac:dyDescent="0.25">
      <c r="A81" s="59" t="s">
        <v>145</v>
      </c>
      <c r="B81" s="50"/>
      <c r="C81" s="50"/>
      <c r="D81" s="50"/>
      <c r="E81" s="50"/>
      <c r="F81" s="50"/>
      <c r="G81" s="81">
        <v>900</v>
      </c>
      <c r="H81" s="82">
        <v>0</v>
      </c>
      <c r="I81" s="83">
        <f t="shared" si="26"/>
        <v>-900</v>
      </c>
      <c r="J81" s="82">
        <f>H81/G81*100</f>
        <v>0</v>
      </c>
      <c r="K81" s="98">
        <v>0</v>
      </c>
      <c r="L81" s="83">
        <f t="shared" si="24"/>
        <v>0</v>
      </c>
      <c r="M81" s="83">
        <v>0</v>
      </c>
      <c r="N81" s="98">
        <v>0</v>
      </c>
      <c r="O81" s="77">
        <v>0</v>
      </c>
      <c r="P81" s="77">
        <v>0</v>
      </c>
    </row>
    <row r="82" spans="1:16" ht="47.25" x14ac:dyDescent="0.25">
      <c r="A82" s="47" t="s">
        <v>130</v>
      </c>
      <c r="B82" s="50"/>
      <c r="C82" s="50"/>
      <c r="D82" s="50"/>
      <c r="E82" s="50"/>
      <c r="F82" s="50"/>
      <c r="G82" s="92">
        <v>-5180.8164100000004</v>
      </c>
      <c r="H82" s="92">
        <v>0</v>
      </c>
      <c r="I82" s="77">
        <f>H82-G82</f>
        <v>5180.8164100000004</v>
      </c>
      <c r="J82" s="97">
        <f>H82/G82*100</f>
        <v>0</v>
      </c>
      <c r="K82" s="99">
        <v>0</v>
      </c>
      <c r="L82" s="77">
        <f>K82-H82</f>
        <v>0</v>
      </c>
      <c r="M82" s="77">
        <v>0</v>
      </c>
      <c r="N82" s="99">
        <v>0</v>
      </c>
      <c r="O82" s="77">
        <f t="shared" ref="O82" si="27">N82-K82</f>
        <v>0</v>
      </c>
      <c r="P82" s="77">
        <v>0</v>
      </c>
    </row>
    <row r="96" spans="1:16" x14ac:dyDescent="0.25">
      <c r="H96" s="3" t="s">
        <v>113</v>
      </c>
    </row>
  </sheetData>
  <mergeCells count="12">
    <mergeCell ref="O2:P2"/>
    <mergeCell ref="A3:A4"/>
    <mergeCell ref="A1:P1"/>
    <mergeCell ref="B4:E4"/>
    <mergeCell ref="L3:M3"/>
    <mergeCell ref="O3:P3"/>
    <mergeCell ref="K3:K4"/>
    <mergeCell ref="B5:E5"/>
    <mergeCell ref="I3:J3"/>
    <mergeCell ref="H3:H4"/>
    <mergeCell ref="G3:G4"/>
    <mergeCell ref="N3:N4"/>
  </mergeCells>
  <pageMargins left="0" right="0" top="0.23622047244094491" bottom="0.15748031496062992" header="0.15748031496062992" footer="0.1574803149606299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BreakPreview" zoomScale="70" zoomScaleNormal="7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40" sqref="G40"/>
    </sheetView>
  </sheetViews>
  <sheetFormatPr defaultRowHeight="15" x14ac:dyDescent="0.25"/>
  <cols>
    <col min="1" max="1" width="47.140625" style="3" customWidth="1"/>
    <col min="2" max="2" width="20.140625" style="3" customWidth="1"/>
    <col min="3" max="3" width="13" style="3" bestFit="1" customWidth="1"/>
    <col min="4" max="4" width="18.28515625" style="3" customWidth="1"/>
    <col min="5" max="5" width="21" style="3" customWidth="1"/>
    <col min="6" max="6" width="13" style="3" bestFit="1" customWidth="1"/>
    <col min="7" max="7" width="16.7109375" style="3" customWidth="1"/>
    <col min="8" max="8" width="12.7109375" style="3" customWidth="1"/>
    <col min="9" max="9" width="17" style="3" customWidth="1"/>
    <col min="10" max="10" width="15.140625" style="3" customWidth="1"/>
    <col min="11" max="11" width="19.85546875" style="3" customWidth="1"/>
    <col min="12" max="12" width="13" style="3" bestFit="1" customWidth="1"/>
    <col min="13" max="13" width="19.85546875" style="3" customWidth="1"/>
    <col min="14" max="14" width="13" style="3" bestFit="1" customWidth="1"/>
    <col min="15" max="15" width="16" style="3" customWidth="1"/>
    <col min="16" max="16" width="12.5703125" style="3" customWidth="1"/>
    <col min="17" max="17" width="17.42578125" style="3" customWidth="1"/>
    <col min="18" max="18" width="15.42578125" style="3" customWidth="1"/>
    <col min="19" max="16384" width="9.140625" style="3"/>
  </cols>
  <sheetData>
    <row r="1" spans="1:18" ht="18.75" x14ac:dyDescent="0.25">
      <c r="A1" s="123" t="s">
        <v>140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</row>
    <row r="2" spans="1:18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"/>
      <c r="O2" s="7"/>
      <c r="P2" s="7"/>
      <c r="Q2" s="7" t="s">
        <v>33</v>
      </c>
      <c r="R2" s="7"/>
    </row>
    <row r="3" spans="1:18" ht="15.75" x14ac:dyDescent="0.25">
      <c r="A3" s="120" t="s">
        <v>1</v>
      </c>
      <c r="B3" s="126" t="s">
        <v>88</v>
      </c>
      <c r="C3" s="126"/>
      <c r="D3" s="126"/>
      <c r="E3" s="124" t="s">
        <v>102</v>
      </c>
      <c r="F3" s="124"/>
      <c r="G3" s="124" t="s">
        <v>115</v>
      </c>
      <c r="H3" s="124"/>
      <c r="I3" s="124"/>
      <c r="J3" s="124"/>
      <c r="K3" s="125" t="s">
        <v>104</v>
      </c>
      <c r="L3" s="125"/>
      <c r="M3" s="124" t="s">
        <v>116</v>
      </c>
      <c r="N3" s="124"/>
      <c r="O3" s="116" t="s">
        <v>107</v>
      </c>
      <c r="P3" s="116"/>
      <c r="Q3" s="116" t="s">
        <v>117</v>
      </c>
      <c r="R3" s="116"/>
    </row>
    <row r="4" spans="1:18" ht="31.5" x14ac:dyDescent="0.25">
      <c r="A4" s="120"/>
      <c r="B4" s="126" t="s">
        <v>34</v>
      </c>
      <c r="C4" s="126"/>
      <c r="D4" s="52" t="s">
        <v>35</v>
      </c>
      <c r="E4" s="124" t="s">
        <v>36</v>
      </c>
      <c r="F4" s="124"/>
      <c r="G4" s="124" t="s">
        <v>37</v>
      </c>
      <c r="H4" s="124"/>
      <c r="I4" s="124" t="s">
        <v>38</v>
      </c>
      <c r="J4" s="124"/>
      <c r="K4" s="125" t="s">
        <v>36</v>
      </c>
      <c r="L4" s="125"/>
      <c r="M4" s="124" t="s">
        <v>36</v>
      </c>
      <c r="N4" s="124"/>
      <c r="O4" s="116"/>
      <c r="P4" s="116"/>
      <c r="Q4" s="116"/>
      <c r="R4" s="116"/>
    </row>
    <row r="5" spans="1:18" ht="47.25" x14ac:dyDescent="0.25">
      <c r="A5" s="120"/>
      <c r="B5" s="53" t="s">
        <v>39</v>
      </c>
      <c r="C5" s="53" t="s">
        <v>40</v>
      </c>
      <c r="D5" s="53" t="s">
        <v>39</v>
      </c>
      <c r="E5" s="104" t="s">
        <v>39</v>
      </c>
      <c r="F5" s="104" t="s">
        <v>40</v>
      </c>
      <c r="G5" s="53" t="s">
        <v>39</v>
      </c>
      <c r="H5" s="54" t="s">
        <v>41</v>
      </c>
      <c r="I5" s="53" t="s">
        <v>39</v>
      </c>
      <c r="J5" s="54" t="s">
        <v>41</v>
      </c>
      <c r="K5" s="104" t="s">
        <v>39</v>
      </c>
      <c r="L5" s="104" t="s">
        <v>40</v>
      </c>
      <c r="M5" s="104" t="s">
        <v>39</v>
      </c>
      <c r="N5" s="53" t="s">
        <v>40</v>
      </c>
      <c r="O5" s="53" t="s">
        <v>39</v>
      </c>
      <c r="P5" s="54" t="s">
        <v>41</v>
      </c>
      <c r="Q5" s="53" t="s">
        <v>39</v>
      </c>
      <c r="R5" s="54" t="s">
        <v>41</v>
      </c>
    </row>
    <row r="6" spans="1:18" ht="15.75" x14ac:dyDescent="0.25">
      <c r="A6" s="6">
        <v>1</v>
      </c>
      <c r="B6" s="6">
        <v>2</v>
      </c>
      <c r="C6" s="6">
        <v>3</v>
      </c>
      <c r="D6" s="6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5" t="s">
        <v>42</v>
      </c>
      <c r="L6" s="5" t="s">
        <v>43</v>
      </c>
      <c r="M6" s="5" t="s">
        <v>44</v>
      </c>
      <c r="N6" s="5" t="s">
        <v>45</v>
      </c>
      <c r="O6" s="105">
        <v>15</v>
      </c>
      <c r="P6" s="105">
        <v>16</v>
      </c>
      <c r="Q6" s="105">
        <v>17</v>
      </c>
      <c r="R6" s="105">
        <v>18</v>
      </c>
    </row>
    <row r="7" spans="1:18" s="17" customFormat="1" ht="32.25" customHeight="1" x14ac:dyDescent="0.3">
      <c r="A7" s="16" t="s">
        <v>46</v>
      </c>
      <c r="B7" s="106">
        <f>B8+B17</f>
        <v>123221.1</v>
      </c>
      <c r="C7" s="106">
        <f>B7/B36*100</f>
        <v>16.010156912949157</v>
      </c>
      <c r="D7" s="106">
        <f>D8+D17</f>
        <v>148442.666</v>
      </c>
      <c r="E7" s="106">
        <f>E8+E17</f>
        <v>136809.70000000001</v>
      </c>
      <c r="F7" s="106">
        <f>E7/E36*100</f>
        <v>17.969291449884768</v>
      </c>
      <c r="G7" s="106">
        <f>E7-B7</f>
        <v>13588.600000000006</v>
      </c>
      <c r="H7" s="106">
        <f>E7/B7*100-100</f>
        <v>11.027819099164034</v>
      </c>
      <c r="I7" s="106">
        <f>I8+I17</f>
        <v>-11632.965999999997</v>
      </c>
      <c r="J7" s="106">
        <f>E7/D7*100-100</f>
        <v>-7.8366727797788229</v>
      </c>
      <c r="K7" s="106">
        <f>K8+K17</f>
        <v>141275.62</v>
      </c>
      <c r="L7" s="106">
        <f>K7/K36*100</f>
        <v>20.385709936177243</v>
      </c>
      <c r="M7" s="106">
        <f>M8+M17</f>
        <v>146173.51999999999</v>
      </c>
      <c r="N7" s="106">
        <f>M7/M36*100</f>
        <v>20.780619968903032</v>
      </c>
      <c r="O7" s="106">
        <f t="shared" ref="O7:O33" si="0">K7-E7</f>
        <v>4465.9199999999837</v>
      </c>
      <c r="P7" s="107">
        <f t="shared" ref="P7:P33" si="1">K7/E7*100-100</f>
        <v>3.2643299415172891</v>
      </c>
      <c r="Q7" s="107">
        <f>M7-K7</f>
        <v>4897.8999999999942</v>
      </c>
      <c r="R7" s="107">
        <f>M7/K7*100-100</f>
        <v>3.4669109928521209</v>
      </c>
    </row>
    <row r="8" spans="1:18" s="17" customFormat="1" ht="18.75" x14ac:dyDescent="0.3">
      <c r="A8" s="16" t="s">
        <v>47</v>
      </c>
      <c r="B8" s="106">
        <f>B9+B10+B11+B12+B13+B14+B15+B16</f>
        <v>87037.5</v>
      </c>
      <c r="C8" s="106">
        <f>B8/B7*100</f>
        <v>70.635223999785751</v>
      </c>
      <c r="D8" s="106">
        <f>SUM(D9:D16)</f>
        <v>99862.466</v>
      </c>
      <c r="E8" s="106">
        <f>SUM(E9:E16)</f>
        <v>101428</v>
      </c>
      <c r="F8" s="106">
        <f>E8/E7*100</f>
        <v>74.138017991414344</v>
      </c>
      <c r="G8" s="106">
        <f>E8-B8</f>
        <v>14390.5</v>
      </c>
      <c r="H8" s="106">
        <f>E8/B8*100-100</f>
        <v>16.53367801235099</v>
      </c>
      <c r="I8" s="106">
        <f>SUM(I9:I16)</f>
        <v>1565.5340000000008</v>
      </c>
      <c r="J8" s="106">
        <f>E8/D8*100-100</f>
        <v>1.5676901069116411</v>
      </c>
      <c r="K8" s="106">
        <f>SUM(K9:K16)</f>
        <v>105893.9</v>
      </c>
      <c r="L8" s="106">
        <f>K8/K7*100</f>
        <v>74.955537268213718</v>
      </c>
      <c r="M8" s="106">
        <f>SUM(M9:M16)</f>
        <v>110791.8</v>
      </c>
      <c r="N8" s="106">
        <f>M8/M7*100</f>
        <v>75.794713023261679</v>
      </c>
      <c r="O8" s="106">
        <f t="shared" si="0"/>
        <v>4465.8999999999942</v>
      </c>
      <c r="P8" s="107">
        <f t="shared" si="1"/>
        <v>4.4030248057735548</v>
      </c>
      <c r="Q8" s="107">
        <f t="shared" ref="Q8:Q35" si="2">M8-K8</f>
        <v>4897.9000000000087</v>
      </c>
      <c r="R8" s="107">
        <f t="shared" ref="R8:R33" si="3">M8/K8*100-100</f>
        <v>4.6252900308705307</v>
      </c>
    </row>
    <row r="9" spans="1:18" ht="18.75" x14ac:dyDescent="0.3">
      <c r="A9" s="18" t="s">
        <v>48</v>
      </c>
      <c r="B9" s="108">
        <v>28851.599999999999</v>
      </c>
      <c r="C9" s="108">
        <f>B9/$B$8*100</f>
        <v>33.148470486859111</v>
      </c>
      <c r="D9" s="108">
        <v>28851.599999999999</v>
      </c>
      <c r="E9" s="108">
        <v>32075.8</v>
      </c>
      <c r="F9" s="108">
        <f>E9/$E$8*100</f>
        <v>31.62420633355681</v>
      </c>
      <c r="G9" s="108">
        <f>E9-B9</f>
        <v>3224.2000000000007</v>
      </c>
      <c r="H9" s="108">
        <f>E9/B9*100-100</f>
        <v>11.175116804613964</v>
      </c>
      <c r="I9" s="108">
        <f>E9-D9</f>
        <v>3224.2000000000007</v>
      </c>
      <c r="J9" s="108">
        <f>E9/D9*100-100</f>
        <v>11.175116804613964</v>
      </c>
      <c r="K9" s="108">
        <v>34076.699999999997</v>
      </c>
      <c r="L9" s="108">
        <f>K9/$K$8*100</f>
        <v>32.180040587795894</v>
      </c>
      <c r="M9" s="108">
        <v>35877</v>
      </c>
      <c r="N9" s="108">
        <f>M9/$M$8*100</f>
        <v>32.38236042739625</v>
      </c>
      <c r="O9" s="108">
        <f t="shared" si="0"/>
        <v>2000.8999999999978</v>
      </c>
      <c r="P9" s="109">
        <f t="shared" si="1"/>
        <v>6.2380361518652734</v>
      </c>
      <c r="Q9" s="109">
        <f t="shared" si="2"/>
        <v>1800.3000000000029</v>
      </c>
      <c r="R9" s="109">
        <f t="shared" si="3"/>
        <v>5.2830819885728317</v>
      </c>
    </row>
    <row r="10" spans="1:18" ht="48" x14ac:dyDescent="0.3">
      <c r="A10" s="18" t="s">
        <v>49</v>
      </c>
      <c r="B10" s="108">
        <v>3609.9</v>
      </c>
      <c r="C10" s="108">
        <f t="shared" ref="C10:C16" si="4">B10/$B$8*100</f>
        <v>4.1475226195605339</v>
      </c>
      <c r="D10" s="108">
        <v>4109.8999999999996</v>
      </c>
      <c r="E10" s="108">
        <v>4162.7</v>
      </c>
      <c r="F10" s="108">
        <f t="shared" ref="F10:F16" si="5">E10/$E$8*100</f>
        <v>4.1040935441889808</v>
      </c>
      <c r="G10" s="108">
        <f t="shared" ref="G10:G16" si="6">E10-B10</f>
        <v>552.79999999999973</v>
      </c>
      <c r="H10" s="108">
        <f t="shared" ref="H10:H16" si="7">E10/B10*100-100</f>
        <v>15.313443585694884</v>
      </c>
      <c r="I10" s="108">
        <f t="shared" ref="I10:I16" si="8">E10-D10</f>
        <v>52.800000000000182</v>
      </c>
      <c r="J10" s="108">
        <f t="shared" ref="J10:J16" si="9">E10/D10*100-100</f>
        <v>1.284702790822152</v>
      </c>
      <c r="K10" s="108">
        <v>4287.2</v>
      </c>
      <c r="L10" s="108">
        <f t="shared" ref="L10:L16" si="10">K10/$K$8*100</f>
        <v>4.0485807020045534</v>
      </c>
      <c r="M10" s="108">
        <v>4318.8</v>
      </c>
      <c r="N10" s="108">
        <f t="shared" ref="N10:N16" si="11">M10/$M$8*100</f>
        <v>3.8981224242227315</v>
      </c>
      <c r="O10" s="108">
        <f t="shared" si="0"/>
        <v>124.5</v>
      </c>
      <c r="P10" s="109">
        <f t="shared" si="1"/>
        <v>2.9908472866168552</v>
      </c>
      <c r="Q10" s="109">
        <f t="shared" si="2"/>
        <v>31.600000000000364</v>
      </c>
      <c r="R10" s="109">
        <f t="shared" si="3"/>
        <v>0.73707781302483966</v>
      </c>
    </row>
    <row r="11" spans="1:18" ht="32.25" x14ac:dyDescent="0.3">
      <c r="A11" s="18" t="s">
        <v>50</v>
      </c>
      <c r="B11" s="108">
        <v>35630</v>
      </c>
      <c r="C11" s="108">
        <f t="shared" si="4"/>
        <v>40.936377997989368</v>
      </c>
      <c r="D11" s="108">
        <v>46700</v>
      </c>
      <c r="E11" s="108">
        <v>44490</v>
      </c>
      <c r="F11" s="108">
        <f t="shared" si="5"/>
        <v>43.863627400717753</v>
      </c>
      <c r="G11" s="108">
        <f t="shared" si="6"/>
        <v>8860</v>
      </c>
      <c r="H11" s="108">
        <f t="shared" si="7"/>
        <v>24.866685377490882</v>
      </c>
      <c r="I11" s="108">
        <f t="shared" si="8"/>
        <v>-2210</v>
      </c>
      <c r="J11" s="108">
        <f t="shared" si="9"/>
        <v>-4.7323340471092052</v>
      </c>
      <c r="K11" s="108">
        <v>45900</v>
      </c>
      <c r="L11" s="108">
        <f t="shared" si="10"/>
        <v>43.345272957176952</v>
      </c>
      <c r="M11" s="108">
        <v>48070</v>
      </c>
      <c r="N11" s="108">
        <f>M11/$M$8*100</f>
        <v>43.387687536442229</v>
      </c>
      <c r="O11" s="108">
        <f t="shared" si="0"/>
        <v>1410</v>
      </c>
      <c r="P11" s="109">
        <f t="shared" si="1"/>
        <v>3.1692515171948656</v>
      </c>
      <c r="Q11" s="109">
        <f t="shared" si="2"/>
        <v>2170</v>
      </c>
      <c r="R11" s="109">
        <f t="shared" si="3"/>
        <v>4.7276688453159039</v>
      </c>
    </row>
    <row r="12" spans="1:18" ht="32.25" x14ac:dyDescent="0.3">
      <c r="A12" s="18" t="s">
        <v>51</v>
      </c>
      <c r="B12" s="108"/>
      <c r="C12" s="108">
        <f t="shared" si="4"/>
        <v>0</v>
      </c>
      <c r="D12" s="108">
        <v>-10.231</v>
      </c>
      <c r="E12" s="108">
        <v>0</v>
      </c>
      <c r="F12" s="108">
        <f t="shared" si="5"/>
        <v>0</v>
      </c>
      <c r="G12" s="108">
        <f t="shared" si="6"/>
        <v>0</v>
      </c>
      <c r="H12" s="108">
        <v>0</v>
      </c>
      <c r="I12" s="108">
        <f t="shared" si="8"/>
        <v>10.231</v>
      </c>
      <c r="J12" s="108">
        <f t="shared" si="9"/>
        <v>-100</v>
      </c>
      <c r="K12" s="108"/>
      <c r="L12" s="108">
        <f t="shared" si="10"/>
        <v>0</v>
      </c>
      <c r="M12" s="108"/>
      <c r="N12" s="108">
        <f t="shared" si="11"/>
        <v>0</v>
      </c>
      <c r="O12" s="108">
        <f t="shared" si="0"/>
        <v>0</v>
      </c>
      <c r="P12" s="109">
        <v>0</v>
      </c>
      <c r="Q12" s="109">
        <f t="shared" si="2"/>
        <v>0</v>
      </c>
      <c r="R12" s="109">
        <v>0</v>
      </c>
    </row>
    <row r="13" spans="1:18" ht="18.75" x14ac:dyDescent="0.3">
      <c r="A13" s="18" t="s">
        <v>52</v>
      </c>
      <c r="B13" s="108">
        <v>84</v>
      </c>
      <c r="C13" s="108">
        <f t="shared" si="4"/>
        <v>9.6510124946143902E-2</v>
      </c>
      <c r="D13" s="108">
        <v>572.20000000000005</v>
      </c>
      <c r="E13" s="108">
        <v>124.5</v>
      </c>
      <c r="F13" s="108">
        <f t="shared" si="5"/>
        <v>0.12274717040659383</v>
      </c>
      <c r="G13" s="108">
        <f t="shared" si="6"/>
        <v>40.5</v>
      </c>
      <c r="H13" s="108">
        <f t="shared" si="7"/>
        <v>48.214285714285722</v>
      </c>
      <c r="I13" s="108">
        <f t="shared" si="8"/>
        <v>-447.70000000000005</v>
      </c>
      <c r="J13" s="108">
        <f t="shared" si="9"/>
        <v>-78.241873470814397</v>
      </c>
      <c r="K13" s="108">
        <v>130</v>
      </c>
      <c r="L13" s="108">
        <f t="shared" si="10"/>
        <v>0.12276438963906326</v>
      </c>
      <c r="M13" s="108">
        <v>136</v>
      </c>
      <c r="N13" s="108">
        <f t="shared" si="11"/>
        <v>0.12275276690152158</v>
      </c>
      <c r="O13" s="108">
        <f t="shared" si="0"/>
        <v>5.5</v>
      </c>
      <c r="P13" s="109">
        <f t="shared" si="1"/>
        <v>4.4176706827309289</v>
      </c>
      <c r="Q13" s="109">
        <f t="shared" si="2"/>
        <v>6</v>
      </c>
      <c r="R13" s="109">
        <f t="shared" si="3"/>
        <v>4.6153846153846274</v>
      </c>
    </row>
    <row r="14" spans="1:18" ht="32.25" x14ac:dyDescent="0.3">
      <c r="A14" s="18" t="s">
        <v>53</v>
      </c>
      <c r="B14" s="108">
        <v>2732</v>
      </c>
      <c r="C14" s="108">
        <f t="shared" si="4"/>
        <v>3.1388769208674421</v>
      </c>
      <c r="D14" s="108">
        <v>2732</v>
      </c>
      <c r="E14" s="108">
        <v>3175</v>
      </c>
      <c r="F14" s="108">
        <f t="shared" si="5"/>
        <v>3.1302993256300038</v>
      </c>
      <c r="G14" s="108">
        <f t="shared" si="6"/>
        <v>443</v>
      </c>
      <c r="H14" s="108">
        <f t="shared" si="7"/>
        <v>16.215226939970734</v>
      </c>
      <c r="I14" s="108">
        <f t="shared" si="8"/>
        <v>443</v>
      </c>
      <c r="J14" s="108">
        <f t="shared" si="9"/>
        <v>16.215226939970734</v>
      </c>
      <c r="K14" s="108">
        <v>3600</v>
      </c>
      <c r="L14" s="108">
        <f t="shared" si="10"/>
        <v>3.3996292515432902</v>
      </c>
      <c r="M14" s="108">
        <v>4090</v>
      </c>
      <c r="N14" s="108">
        <f t="shared" si="11"/>
        <v>3.6916089457884063</v>
      </c>
      <c r="O14" s="108">
        <f t="shared" si="0"/>
        <v>425</v>
      </c>
      <c r="P14" s="109">
        <f t="shared" si="1"/>
        <v>13.385826771653541</v>
      </c>
      <c r="Q14" s="109">
        <f t="shared" si="2"/>
        <v>490</v>
      </c>
      <c r="R14" s="109">
        <f t="shared" si="3"/>
        <v>13.611111111111114</v>
      </c>
    </row>
    <row r="15" spans="1:18" ht="18.75" x14ac:dyDescent="0.3">
      <c r="A15" s="18" t="s">
        <v>54</v>
      </c>
      <c r="B15" s="108">
        <v>14750</v>
      </c>
      <c r="C15" s="108">
        <f t="shared" si="4"/>
        <v>16.946718368519317</v>
      </c>
      <c r="D15" s="108">
        <v>15050</v>
      </c>
      <c r="E15" s="108">
        <v>15500</v>
      </c>
      <c r="F15" s="108">
        <f t="shared" si="5"/>
        <v>15.281776235359073</v>
      </c>
      <c r="G15" s="108">
        <f t="shared" si="6"/>
        <v>750</v>
      </c>
      <c r="H15" s="108">
        <f t="shared" si="7"/>
        <v>5.0847457627118757</v>
      </c>
      <c r="I15" s="108">
        <f t="shared" si="8"/>
        <v>450</v>
      </c>
      <c r="J15" s="108">
        <f t="shared" si="9"/>
        <v>2.9900332225913644</v>
      </c>
      <c r="K15" s="108">
        <v>16000</v>
      </c>
      <c r="L15" s="108">
        <f t="shared" si="10"/>
        <v>15.1094633401924</v>
      </c>
      <c r="M15" s="108">
        <v>16400</v>
      </c>
      <c r="N15" s="108">
        <f t="shared" si="11"/>
        <v>14.802539538124662</v>
      </c>
      <c r="O15" s="108">
        <f t="shared" si="0"/>
        <v>500</v>
      </c>
      <c r="P15" s="109">
        <f t="shared" si="1"/>
        <v>3.2258064516128968</v>
      </c>
      <c r="Q15" s="109">
        <f t="shared" si="2"/>
        <v>400</v>
      </c>
      <c r="R15" s="109">
        <f t="shared" si="3"/>
        <v>2.4999999999999858</v>
      </c>
    </row>
    <row r="16" spans="1:18" ht="18.75" x14ac:dyDescent="0.3">
      <c r="A16" s="18" t="s">
        <v>55</v>
      </c>
      <c r="B16" s="108">
        <v>1380</v>
      </c>
      <c r="C16" s="108">
        <f t="shared" si="4"/>
        <v>1.5855234812580783</v>
      </c>
      <c r="D16" s="108">
        <v>1856.9970000000001</v>
      </c>
      <c r="E16" s="108">
        <v>1900</v>
      </c>
      <c r="F16" s="108">
        <f t="shared" si="5"/>
        <v>1.8732499901407895</v>
      </c>
      <c r="G16" s="108">
        <f t="shared" si="6"/>
        <v>520</v>
      </c>
      <c r="H16" s="108">
        <f t="shared" si="7"/>
        <v>37.681159420289845</v>
      </c>
      <c r="I16" s="108">
        <f t="shared" si="8"/>
        <v>43.002999999999929</v>
      </c>
      <c r="J16" s="108">
        <f t="shared" si="9"/>
        <v>2.3157280275627699</v>
      </c>
      <c r="K16" s="108">
        <v>1900</v>
      </c>
      <c r="L16" s="108">
        <f t="shared" si="10"/>
        <v>1.7942487716478477</v>
      </c>
      <c r="M16" s="108">
        <v>1900</v>
      </c>
      <c r="N16" s="108">
        <f t="shared" si="11"/>
        <v>1.7149283611241986</v>
      </c>
      <c r="O16" s="108">
        <f t="shared" si="0"/>
        <v>0</v>
      </c>
      <c r="P16" s="109">
        <f t="shared" si="1"/>
        <v>0</v>
      </c>
      <c r="Q16" s="109">
        <f t="shared" si="2"/>
        <v>0</v>
      </c>
      <c r="R16" s="109">
        <f t="shared" si="3"/>
        <v>0</v>
      </c>
    </row>
    <row r="17" spans="1:18" s="17" customFormat="1" ht="18.75" x14ac:dyDescent="0.3">
      <c r="A17" s="16" t="s">
        <v>56</v>
      </c>
      <c r="B17" s="106">
        <f>B19+B20+B22+B23+B24+B25+B26+B27+B21</f>
        <v>36183.600000000006</v>
      </c>
      <c r="C17" s="106">
        <f>B17/B7*100</f>
        <v>29.364776000214256</v>
      </c>
      <c r="D17" s="106">
        <f>SUM(D18:D27)</f>
        <v>48580.2</v>
      </c>
      <c r="E17" s="106">
        <f>E19+E20+E22+E23+E24+E25+E26+E27+E21</f>
        <v>35381.699999999997</v>
      </c>
      <c r="F17" s="106">
        <f>E17/E7*100</f>
        <v>25.861982008585642</v>
      </c>
      <c r="G17" s="106">
        <f>E17-B17</f>
        <v>-801.90000000000873</v>
      </c>
      <c r="H17" s="106">
        <f>E17/B17*100-100</f>
        <v>-2.2161973932942232</v>
      </c>
      <c r="I17" s="106">
        <f>I19+I20+I23+I22+I24+I25+I26+I27+I21</f>
        <v>-13198.499999999998</v>
      </c>
      <c r="J17" s="106">
        <f>E17/D17*100-100</f>
        <v>-27.168476045796439</v>
      </c>
      <c r="K17" s="106">
        <f>SUM(K18:K27)</f>
        <v>35381.719999999994</v>
      </c>
      <c r="L17" s="106">
        <f>K17/K7*100</f>
        <v>25.044462731786272</v>
      </c>
      <c r="M17" s="106">
        <f>SUM(M18:M27)</f>
        <v>35381.719999999994</v>
      </c>
      <c r="N17" s="106">
        <f>M17/M7*100</f>
        <v>24.205286976738329</v>
      </c>
      <c r="O17" s="106">
        <f t="shared" si="0"/>
        <v>1.9999999996798579E-2</v>
      </c>
      <c r="P17" s="107">
        <f t="shared" si="1"/>
        <v>5.6526396406297863E-5</v>
      </c>
      <c r="Q17" s="107">
        <f t="shared" si="2"/>
        <v>0</v>
      </c>
      <c r="R17" s="107">
        <f t="shared" si="3"/>
        <v>0</v>
      </c>
    </row>
    <row r="18" spans="1:18" ht="32.25" hidden="1" x14ac:dyDescent="0.3">
      <c r="A18" s="19" t="s">
        <v>95</v>
      </c>
      <c r="B18" s="108"/>
      <c r="C18" s="108">
        <v>0</v>
      </c>
      <c r="D18" s="108"/>
      <c r="E18" s="108"/>
      <c r="F18" s="108">
        <v>0</v>
      </c>
      <c r="G18" s="108">
        <v>0</v>
      </c>
      <c r="H18" s="108" t="e">
        <f t="shared" ref="H18" si="12">E18/B18*100</f>
        <v>#DIV/0!</v>
      </c>
      <c r="I18" s="108">
        <v>0</v>
      </c>
      <c r="J18" s="108" t="e">
        <f>E18/D18*100-100</f>
        <v>#DIV/0!</v>
      </c>
      <c r="K18" s="108"/>
      <c r="L18" s="108">
        <v>0</v>
      </c>
      <c r="M18" s="108"/>
      <c r="N18" s="108">
        <v>0</v>
      </c>
      <c r="O18" s="108">
        <f t="shared" si="0"/>
        <v>0</v>
      </c>
      <c r="P18" s="109" t="e">
        <f t="shared" si="1"/>
        <v>#DIV/0!</v>
      </c>
      <c r="Q18" s="109">
        <f t="shared" si="2"/>
        <v>0</v>
      </c>
      <c r="R18" s="109" t="e">
        <f t="shared" si="3"/>
        <v>#DIV/0!</v>
      </c>
    </row>
    <row r="19" spans="1:18" ht="32.25" x14ac:dyDescent="0.3">
      <c r="A19" s="18" t="s">
        <v>57</v>
      </c>
      <c r="B19" s="108">
        <f>101.3+3482.2</f>
        <v>3583.5</v>
      </c>
      <c r="C19" s="108">
        <f>B19/$B$17*100</f>
        <v>9.903658010811526</v>
      </c>
      <c r="D19" s="108">
        <v>4065</v>
      </c>
      <c r="E19" s="108">
        <f>3719+76.9</f>
        <v>3795.9</v>
      </c>
      <c r="F19" s="108">
        <f>E19/$E$17*100</f>
        <v>10.728427407388565</v>
      </c>
      <c r="G19" s="108">
        <f>E19-B19</f>
        <v>212.40000000000009</v>
      </c>
      <c r="H19" s="108">
        <f>E19/B19*100-100</f>
        <v>5.9271661783172931</v>
      </c>
      <c r="I19" s="108">
        <f>E19-D19</f>
        <v>-269.09999999999991</v>
      </c>
      <c r="J19" s="108">
        <f t="shared" ref="J19:J27" si="13">E19/D19*100-100</f>
        <v>-6.6199261992619967</v>
      </c>
      <c r="K19" s="108">
        <f>3719+76.9</f>
        <v>3795.9</v>
      </c>
      <c r="L19" s="108">
        <f>K19/$K$17*100</f>
        <v>10.72842134299859</v>
      </c>
      <c r="M19" s="108">
        <f>3719+76.9</f>
        <v>3795.9</v>
      </c>
      <c r="N19" s="108">
        <f>M19/$M$17*100</f>
        <v>10.72842134299859</v>
      </c>
      <c r="O19" s="108">
        <f t="shared" si="0"/>
        <v>0</v>
      </c>
      <c r="P19" s="109">
        <f t="shared" si="1"/>
        <v>0</v>
      </c>
      <c r="Q19" s="109">
        <f t="shared" si="2"/>
        <v>0</v>
      </c>
      <c r="R19" s="109">
        <f t="shared" si="3"/>
        <v>0</v>
      </c>
    </row>
    <row r="20" spans="1:18" ht="18.75" x14ac:dyDescent="0.3">
      <c r="A20" s="18" t="s">
        <v>58</v>
      </c>
      <c r="B20" s="108">
        <f>685+4777</f>
        <v>5462</v>
      </c>
      <c r="C20" s="108">
        <f t="shared" ref="C20:C27" si="14">B20/$B$17*100</f>
        <v>15.095236515990667</v>
      </c>
      <c r="D20" s="108">
        <v>5462</v>
      </c>
      <c r="E20" s="108">
        <f>4840.2+691.3</f>
        <v>5531.5</v>
      </c>
      <c r="F20" s="108">
        <f t="shared" ref="F20:F27" si="15">E20/$E$17*100</f>
        <v>15.633788088192485</v>
      </c>
      <c r="G20" s="108">
        <f>E20-B20</f>
        <v>69.5</v>
      </c>
      <c r="H20" s="108">
        <f t="shared" ref="H20:H27" si="16">E20/B20*100-100</f>
        <v>1.2724276821677165</v>
      </c>
      <c r="I20" s="108">
        <f>E20-D20</f>
        <v>69.5</v>
      </c>
      <c r="J20" s="108">
        <f t="shared" si="13"/>
        <v>1.2724276821677165</v>
      </c>
      <c r="K20" s="108">
        <f>4840.23+691.29</f>
        <v>5531.5199999999995</v>
      </c>
      <c r="L20" s="108">
        <f t="shared" ref="L20:L27" si="17">K20/$K$17*100</f>
        <v>15.633835777344911</v>
      </c>
      <c r="M20" s="108">
        <f>4840.23+691.29</f>
        <v>5531.5199999999995</v>
      </c>
      <c r="N20" s="108">
        <f>M20/$M$17*100</f>
        <v>15.633835777344911</v>
      </c>
      <c r="O20" s="108">
        <f t="shared" si="0"/>
        <v>1.9999999999527063E-2</v>
      </c>
      <c r="P20" s="109">
        <f t="shared" si="1"/>
        <v>3.6156557894173602E-4</v>
      </c>
      <c r="Q20" s="109">
        <f t="shared" si="2"/>
        <v>0</v>
      </c>
      <c r="R20" s="109">
        <f t="shared" si="3"/>
        <v>0</v>
      </c>
    </row>
    <row r="21" spans="1:18" ht="32.25" x14ac:dyDescent="0.3">
      <c r="A21" s="18" t="s">
        <v>103</v>
      </c>
      <c r="B21" s="108">
        <v>50</v>
      </c>
      <c r="C21" s="108">
        <f t="shared" si="14"/>
        <v>0.13818414972528989</v>
      </c>
      <c r="D21" s="108">
        <v>282.5</v>
      </c>
      <c r="E21" s="108">
        <v>150</v>
      </c>
      <c r="F21" s="108">
        <f t="shared" si="15"/>
        <v>0.42394797310474064</v>
      </c>
      <c r="G21" s="108">
        <f>E21-B21</f>
        <v>100</v>
      </c>
      <c r="H21" s="108">
        <f t="shared" si="16"/>
        <v>200</v>
      </c>
      <c r="I21" s="108">
        <f>E21-D21</f>
        <v>-132.5</v>
      </c>
      <c r="J21" s="108">
        <f t="shared" si="13"/>
        <v>-46.902654867256629</v>
      </c>
      <c r="K21" s="108">
        <v>150</v>
      </c>
      <c r="L21" s="108">
        <f t="shared" si="17"/>
        <v>0.42394773346236425</v>
      </c>
      <c r="M21" s="108">
        <v>150</v>
      </c>
      <c r="N21" s="108">
        <f>M21/$M$17*100</f>
        <v>0.42394773346236425</v>
      </c>
      <c r="O21" s="108">
        <f t="shared" si="0"/>
        <v>0</v>
      </c>
      <c r="P21" s="109">
        <f t="shared" si="1"/>
        <v>0</v>
      </c>
      <c r="Q21" s="109">
        <f t="shared" si="2"/>
        <v>0</v>
      </c>
      <c r="R21" s="109">
        <f t="shared" si="3"/>
        <v>0</v>
      </c>
    </row>
    <row r="22" spans="1:18" ht="32.25" x14ac:dyDescent="0.3">
      <c r="A22" s="18" t="s">
        <v>59</v>
      </c>
      <c r="B22" s="108">
        <v>164.4</v>
      </c>
      <c r="C22" s="108">
        <f t="shared" si="14"/>
        <v>0.4543494842967532</v>
      </c>
      <c r="D22" s="108">
        <v>174.8</v>
      </c>
      <c r="E22" s="108">
        <v>223.5</v>
      </c>
      <c r="F22" s="108">
        <f t="shared" si="15"/>
        <v>0.63168247992606352</v>
      </c>
      <c r="G22" s="108">
        <f t="shared" ref="G22:G27" si="18">E22-B22</f>
        <v>59.099999999999994</v>
      </c>
      <c r="H22" s="108">
        <f t="shared" si="16"/>
        <v>35.948905109489061</v>
      </c>
      <c r="I22" s="108">
        <f t="shared" ref="I22:I27" si="19">E22-D22</f>
        <v>48.699999999999989</v>
      </c>
      <c r="J22" s="108">
        <f t="shared" si="13"/>
        <v>27.860411899313505</v>
      </c>
      <c r="K22" s="108">
        <v>223.5</v>
      </c>
      <c r="L22" s="108">
        <f t="shared" si="17"/>
        <v>0.63168212285892278</v>
      </c>
      <c r="M22" s="108">
        <v>223.5</v>
      </c>
      <c r="N22" s="108">
        <f t="shared" ref="N22:N27" si="20">M22/$M$17*100</f>
        <v>0.63168212285892278</v>
      </c>
      <c r="O22" s="108">
        <f t="shared" si="0"/>
        <v>0</v>
      </c>
      <c r="P22" s="109">
        <f t="shared" si="1"/>
        <v>0</v>
      </c>
      <c r="Q22" s="109">
        <f t="shared" si="2"/>
        <v>0</v>
      </c>
      <c r="R22" s="109">
        <f t="shared" si="3"/>
        <v>0</v>
      </c>
    </row>
    <row r="23" spans="1:18" ht="32.25" x14ac:dyDescent="0.3">
      <c r="A23" s="18" t="s">
        <v>60</v>
      </c>
      <c r="B23" s="108">
        <v>25945.9</v>
      </c>
      <c r="C23" s="108">
        <f t="shared" si="14"/>
        <v>71.706242607147985</v>
      </c>
      <c r="D23" s="108">
        <v>33359.599999999999</v>
      </c>
      <c r="E23" s="108">
        <f>23839.5+740.6</f>
        <v>24580.1</v>
      </c>
      <c r="F23" s="108">
        <f t="shared" si="15"/>
        <v>69.471223824745564</v>
      </c>
      <c r="G23" s="108">
        <f t="shared" si="18"/>
        <v>-1365.8000000000029</v>
      </c>
      <c r="H23" s="108">
        <f t="shared" si="16"/>
        <v>-5.2640301550534048</v>
      </c>
      <c r="I23" s="108">
        <f t="shared" si="19"/>
        <v>-8779.5</v>
      </c>
      <c r="J23" s="108">
        <f t="shared" si="13"/>
        <v>-26.317761603856155</v>
      </c>
      <c r="K23" s="108">
        <f>23839.5+740.6</f>
        <v>24580.1</v>
      </c>
      <c r="L23" s="108">
        <f t="shared" si="17"/>
        <v>69.471184555188387</v>
      </c>
      <c r="M23" s="108">
        <f>23839.5+740.6</f>
        <v>24580.1</v>
      </c>
      <c r="N23" s="108">
        <f t="shared" si="20"/>
        <v>69.471184555188387</v>
      </c>
      <c r="O23" s="108">
        <f t="shared" si="0"/>
        <v>0</v>
      </c>
      <c r="P23" s="109">
        <f t="shared" si="1"/>
        <v>0</v>
      </c>
      <c r="Q23" s="109">
        <f t="shared" si="2"/>
        <v>0</v>
      </c>
      <c r="R23" s="109">
        <f t="shared" si="3"/>
        <v>0</v>
      </c>
    </row>
    <row r="24" spans="1:18" ht="48" x14ac:dyDescent="0.3">
      <c r="A24" s="20" t="s">
        <v>61</v>
      </c>
      <c r="B24" s="108">
        <v>300</v>
      </c>
      <c r="C24" s="108">
        <f t="shared" si="14"/>
        <v>0.82910489835173928</v>
      </c>
      <c r="D24" s="108">
        <v>1253.8</v>
      </c>
      <c r="E24" s="108">
        <v>300</v>
      </c>
      <c r="F24" s="108">
        <f t="shared" si="15"/>
        <v>0.84789594620948128</v>
      </c>
      <c r="G24" s="108">
        <f t="shared" si="18"/>
        <v>0</v>
      </c>
      <c r="H24" s="108">
        <f t="shared" si="16"/>
        <v>0</v>
      </c>
      <c r="I24" s="108">
        <f t="shared" si="19"/>
        <v>-953.8</v>
      </c>
      <c r="J24" s="108">
        <f t="shared" si="13"/>
        <v>-76.072738873823567</v>
      </c>
      <c r="K24" s="108">
        <v>300</v>
      </c>
      <c r="L24" s="108">
        <f t="shared" si="17"/>
        <v>0.8478954669247285</v>
      </c>
      <c r="M24" s="108">
        <v>300</v>
      </c>
      <c r="N24" s="108">
        <f t="shared" si="20"/>
        <v>0.8478954669247285</v>
      </c>
      <c r="O24" s="108">
        <f t="shared" si="0"/>
        <v>0</v>
      </c>
      <c r="P24" s="109">
        <f t="shared" si="1"/>
        <v>0</v>
      </c>
      <c r="Q24" s="109">
        <f t="shared" si="2"/>
        <v>0</v>
      </c>
      <c r="R24" s="109">
        <f t="shared" si="3"/>
        <v>0</v>
      </c>
    </row>
    <row r="25" spans="1:18" ht="48" x14ac:dyDescent="0.3">
      <c r="A25" s="20" t="s">
        <v>62</v>
      </c>
      <c r="B25" s="108">
        <v>500</v>
      </c>
      <c r="C25" s="108">
        <f t="shared" si="14"/>
        <v>1.381841497252899</v>
      </c>
      <c r="D25" s="108">
        <v>2442.5</v>
      </c>
      <c r="E25" s="108">
        <v>552.5</v>
      </c>
      <c r="F25" s="108">
        <f t="shared" si="15"/>
        <v>1.5615417009357946</v>
      </c>
      <c r="G25" s="108">
        <f t="shared" si="18"/>
        <v>52.5</v>
      </c>
      <c r="H25" s="108">
        <f t="shared" si="16"/>
        <v>10.5</v>
      </c>
      <c r="I25" s="108">
        <f t="shared" si="19"/>
        <v>-1890</v>
      </c>
      <c r="J25" s="108">
        <f t="shared" si="13"/>
        <v>-77.379733879222101</v>
      </c>
      <c r="K25" s="108">
        <v>552.5</v>
      </c>
      <c r="L25" s="108">
        <f t="shared" si="17"/>
        <v>1.5615408182530417</v>
      </c>
      <c r="M25" s="108">
        <v>552.5</v>
      </c>
      <c r="N25" s="108">
        <f t="shared" si="20"/>
        <v>1.5615408182530417</v>
      </c>
      <c r="O25" s="108">
        <f t="shared" si="0"/>
        <v>0</v>
      </c>
      <c r="P25" s="109">
        <f t="shared" si="1"/>
        <v>0</v>
      </c>
      <c r="Q25" s="109">
        <f t="shared" si="2"/>
        <v>0</v>
      </c>
      <c r="R25" s="109">
        <f t="shared" si="3"/>
        <v>0</v>
      </c>
    </row>
    <row r="26" spans="1:18" ht="18.75" x14ac:dyDescent="0.3">
      <c r="A26" s="18" t="s">
        <v>63</v>
      </c>
      <c r="B26" s="108">
        <v>140</v>
      </c>
      <c r="C26" s="108">
        <f t="shared" si="14"/>
        <v>0.38691561923081169</v>
      </c>
      <c r="D26" s="108">
        <v>720</v>
      </c>
      <c r="E26" s="108">
        <v>140</v>
      </c>
      <c r="F26" s="108">
        <f t="shared" si="15"/>
        <v>0.39568477489775788</v>
      </c>
      <c r="G26" s="108">
        <f t="shared" si="18"/>
        <v>0</v>
      </c>
      <c r="H26" s="108">
        <f t="shared" si="16"/>
        <v>0</v>
      </c>
      <c r="I26" s="108">
        <f t="shared" si="19"/>
        <v>-580</v>
      </c>
      <c r="J26" s="108">
        <f t="shared" si="13"/>
        <v>-80.555555555555557</v>
      </c>
      <c r="K26" s="108">
        <v>140</v>
      </c>
      <c r="L26" s="108">
        <f t="shared" si="17"/>
        <v>0.39568455123154</v>
      </c>
      <c r="M26" s="108">
        <v>140</v>
      </c>
      <c r="N26" s="108">
        <f t="shared" si="20"/>
        <v>0.39568455123154</v>
      </c>
      <c r="O26" s="108">
        <f t="shared" si="0"/>
        <v>0</v>
      </c>
      <c r="P26" s="109">
        <f t="shared" si="1"/>
        <v>0</v>
      </c>
      <c r="Q26" s="109">
        <f t="shared" si="2"/>
        <v>0</v>
      </c>
      <c r="R26" s="109">
        <f t="shared" si="3"/>
        <v>0</v>
      </c>
    </row>
    <row r="27" spans="1:18" ht="18.75" x14ac:dyDescent="0.3">
      <c r="A27" s="18" t="s">
        <v>64</v>
      </c>
      <c r="B27" s="108">
        <v>37.799999999999997</v>
      </c>
      <c r="C27" s="108">
        <f t="shared" si="14"/>
        <v>0.10446721719231916</v>
      </c>
      <c r="D27" s="108">
        <f>680+140</f>
        <v>820</v>
      </c>
      <c r="E27" s="108">
        <v>108.2</v>
      </c>
      <c r="F27" s="108">
        <f t="shared" si="15"/>
        <v>0.30580780459955292</v>
      </c>
      <c r="G27" s="108">
        <f t="shared" si="18"/>
        <v>70.400000000000006</v>
      </c>
      <c r="H27" s="108">
        <f t="shared" si="16"/>
        <v>186.24338624338628</v>
      </c>
      <c r="I27" s="108">
        <f t="shared" si="19"/>
        <v>-711.8</v>
      </c>
      <c r="J27" s="108">
        <f t="shared" si="13"/>
        <v>-86.804878048780495</v>
      </c>
      <c r="K27" s="108">
        <v>108.2</v>
      </c>
      <c r="L27" s="108">
        <f t="shared" si="17"/>
        <v>0.30580763173751874</v>
      </c>
      <c r="M27" s="108">
        <v>108.2</v>
      </c>
      <c r="N27" s="108">
        <f t="shared" si="20"/>
        <v>0.30580763173751874</v>
      </c>
      <c r="O27" s="108">
        <f t="shared" si="0"/>
        <v>0</v>
      </c>
      <c r="P27" s="109">
        <f t="shared" si="1"/>
        <v>0</v>
      </c>
      <c r="Q27" s="109">
        <f t="shared" si="2"/>
        <v>0</v>
      </c>
      <c r="R27" s="109">
        <f t="shared" si="3"/>
        <v>0</v>
      </c>
    </row>
    <row r="28" spans="1:18" s="17" customFormat="1" ht="18.75" x14ac:dyDescent="0.3">
      <c r="A28" s="21" t="s">
        <v>65</v>
      </c>
      <c r="B28" s="106">
        <f>SUM(B29:B35)</f>
        <v>646422.19999999995</v>
      </c>
      <c r="C28" s="106">
        <f>B28/B36*100</f>
        <v>83.989843087050843</v>
      </c>
      <c r="D28" s="106">
        <f>D29+D30+D31+D32+D33+D35+D34</f>
        <v>933758.04700000002</v>
      </c>
      <c r="E28" s="106">
        <f>E29+E30+E31+E32+E33+E34+E35</f>
        <v>624543.07999999996</v>
      </c>
      <c r="F28" s="106">
        <f>E28/E36*100</f>
        <v>82.030708550115222</v>
      </c>
      <c r="G28" s="106">
        <f>E28-B28</f>
        <v>-21879.119999999995</v>
      </c>
      <c r="H28" s="106">
        <f>E28/B28*100-100</f>
        <v>-3.3846486089122578</v>
      </c>
      <c r="I28" s="106">
        <f>I29+I30+I31+I32+I33+I35</f>
        <v>-309214.96699999995</v>
      </c>
      <c r="J28" s="106">
        <f>E28/D28*100-100</f>
        <v>-33.115105994904496</v>
      </c>
      <c r="K28" s="106">
        <f>K29+K30+K31+K32+K33</f>
        <v>551737.38</v>
      </c>
      <c r="L28" s="106">
        <f>K28/K36*100</f>
        <v>79.61429006382275</v>
      </c>
      <c r="M28" s="106">
        <f>M29+M30+M31+M32+M33</f>
        <v>557239.18000000005</v>
      </c>
      <c r="N28" s="106">
        <f>M28/M36*100</f>
        <v>79.219380031096961</v>
      </c>
      <c r="O28" s="106">
        <f t="shared" si="0"/>
        <v>-72805.699999999953</v>
      </c>
      <c r="P28" s="107">
        <f t="shared" si="1"/>
        <v>-11.657434423899133</v>
      </c>
      <c r="Q28" s="107">
        <f t="shared" si="2"/>
        <v>5501.8000000000466</v>
      </c>
      <c r="R28" s="107">
        <f t="shared" si="3"/>
        <v>0.9971773164979254</v>
      </c>
    </row>
    <row r="29" spans="1:18" ht="32.25" x14ac:dyDescent="0.3">
      <c r="A29" s="22" t="s">
        <v>14</v>
      </c>
      <c r="B29" s="108">
        <v>136361</v>
      </c>
      <c r="C29" s="108">
        <f>B29/$B$28*100</f>
        <v>21.094727254107301</v>
      </c>
      <c r="D29" s="108">
        <f>Безвозмездка!G8</f>
        <v>136361</v>
      </c>
      <c r="E29" s="108">
        <f>Безвозмездка!H8</f>
        <v>151877</v>
      </c>
      <c r="F29" s="108">
        <f>E29/$E$28*100</f>
        <v>24.318098280746302</v>
      </c>
      <c r="G29" s="108">
        <f>E29-B29</f>
        <v>15516</v>
      </c>
      <c r="H29" s="108">
        <f>E29/B29*100-100</f>
        <v>11.378619986653078</v>
      </c>
      <c r="I29" s="108">
        <f>E29-D29</f>
        <v>15516</v>
      </c>
      <c r="J29" s="108">
        <f>E29/D29*100-100</f>
        <v>11.378619986653078</v>
      </c>
      <c r="K29" s="108">
        <v>127630</v>
      </c>
      <c r="L29" s="108">
        <f>K29/$K$28*100</f>
        <v>23.132382293909469</v>
      </c>
      <c r="M29" s="108">
        <v>129714</v>
      </c>
      <c r="N29" s="108">
        <f>M29/$M$28*100</f>
        <v>23.277975536465327</v>
      </c>
      <c r="O29" s="108">
        <f t="shared" si="0"/>
        <v>-24247</v>
      </c>
      <c r="P29" s="109">
        <f>K29/E29*100-100</f>
        <v>-15.964892643389064</v>
      </c>
      <c r="Q29" s="109">
        <f t="shared" si="2"/>
        <v>2084</v>
      </c>
      <c r="R29" s="109">
        <f t="shared" si="3"/>
        <v>1.6328449424116513</v>
      </c>
    </row>
    <row r="30" spans="1:18" ht="48" x14ac:dyDescent="0.3">
      <c r="A30" s="22" t="s">
        <v>21</v>
      </c>
      <c r="B30" s="108">
        <v>264715.90000000002</v>
      </c>
      <c r="C30" s="108">
        <f t="shared" ref="C30:C33" si="21">B30/$B$28*100</f>
        <v>40.950929593692798</v>
      </c>
      <c r="D30" s="108">
        <v>518068.08299999998</v>
      </c>
      <c r="E30" s="108">
        <f>Безвозмездка!H11</f>
        <v>216599.78000000003</v>
      </c>
      <c r="F30" s="108">
        <f t="shared" ref="F30:F35" si="22">E30/$E$28*100</f>
        <v>34.681319341493634</v>
      </c>
      <c r="G30" s="108">
        <f t="shared" ref="G30:G33" si="23">E30-B30</f>
        <v>-48116.119999999995</v>
      </c>
      <c r="H30" s="108">
        <f t="shared" ref="H30:J39" si="24">E30/B30*100-100</f>
        <v>-18.176513008852126</v>
      </c>
      <c r="I30" s="108">
        <f t="shared" ref="I30:I36" si="25">E30-D30</f>
        <v>-301468.30299999996</v>
      </c>
      <c r="J30" s="108">
        <f t="shared" ref="J30:J36" si="26">E30/D30*100-100</f>
        <v>-58.190865813287317</v>
      </c>
      <c r="K30" s="108">
        <f>Безвозмездка!K11</f>
        <v>175192.88</v>
      </c>
      <c r="L30" s="108">
        <f t="shared" ref="L30:L35" si="27">K30/$K$28*100</f>
        <v>31.752947389571467</v>
      </c>
      <c r="M30" s="108">
        <f>Безвозмездка!N11</f>
        <v>176269.58000000002</v>
      </c>
      <c r="N30" s="108">
        <f>M30/$M$28*100</f>
        <v>31.632660862073624</v>
      </c>
      <c r="O30" s="108">
        <f t="shared" si="0"/>
        <v>-41406.900000000023</v>
      </c>
      <c r="P30" s="109">
        <f>K30/E30*100-100</f>
        <v>-19.116778419627209</v>
      </c>
      <c r="Q30" s="109">
        <f t="shared" si="2"/>
        <v>1076.7000000000116</v>
      </c>
      <c r="R30" s="109">
        <f t="shared" si="3"/>
        <v>0.61457977059342284</v>
      </c>
    </row>
    <row r="31" spans="1:18" ht="32.25" x14ac:dyDescent="0.3">
      <c r="A31" s="22" t="s">
        <v>27</v>
      </c>
      <c r="B31" s="108">
        <v>226098.3</v>
      </c>
      <c r="C31" s="108">
        <f t="shared" si="21"/>
        <v>34.976877341155671</v>
      </c>
      <c r="D31" s="108">
        <v>243593.88</v>
      </c>
      <c r="E31" s="108">
        <f>Безвозмездка!H43</f>
        <v>240081.2</v>
      </c>
      <c r="F31" s="108">
        <f t="shared" si="22"/>
        <v>38.441095208356167</v>
      </c>
      <c r="G31" s="108">
        <f t="shared" si="23"/>
        <v>13982.900000000023</v>
      </c>
      <c r="H31" s="108">
        <f t="shared" si="24"/>
        <v>6.1844339386895086</v>
      </c>
      <c r="I31" s="108">
        <f t="shared" si="25"/>
        <v>-3512.679999999993</v>
      </c>
      <c r="J31" s="108">
        <f t="shared" si="26"/>
        <v>-1.4420230918773456</v>
      </c>
      <c r="K31" s="108">
        <f>Безвозмездка!K43</f>
        <v>235780.90000000002</v>
      </c>
      <c r="L31" s="108">
        <f t="shared" si="27"/>
        <v>42.734262449283392</v>
      </c>
      <c r="M31" s="108">
        <f>Безвозмездка!N43</f>
        <v>238122</v>
      </c>
      <c r="N31" s="108">
        <f t="shared" ref="N31:N35" si="28">M31/$M$28*100</f>
        <v>42.732458259665087</v>
      </c>
      <c r="O31" s="108">
        <f t="shared" si="0"/>
        <v>-4300.2999999999884</v>
      </c>
      <c r="P31" s="109">
        <f t="shared" si="1"/>
        <v>-1.7911856488554605</v>
      </c>
      <c r="Q31" s="109">
        <f t="shared" si="2"/>
        <v>2341.0999999999767</v>
      </c>
      <c r="R31" s="109">
        <f t="shared" si="3"/>
        <v>0.99291333606750243</v>
      </c>
    </row>
    <row r="32" spans="1:18" ht="18.75" x14ac:dyDescent="0.3">
      <c r="A32" s="22" t="s">
        <v>66</v>
      </c>
      <c r="B32" s="108">
        <v>22405.5</v>
      </c>
      <c r="C32" s="108">
        <f t="shared" si="21"/>
        <v>3.4660783617889366</v>
      </c>
      <c r="D32" s="108">
        <v>38878.1</v>
      </c>
      <c r="E32" s="108">
        <f>Безвозмездка!H61</f>
        <v>15585.1</v>
      </c>
      <c r="F32" s="108">
        <f t="shared" si="22"/>
        <v>2.4954403465650441</v>
      </c>
      <c r="G32" s="108">
        <f t="shared" si="23"/>
        <v>-6820.4</v>
      </c>
      <c r="H32" s="108">
        <f t="shared" si="24"/>
        <v>-30.440739996875763</v>
      </c>
      <c r="I32" s="108">
        <f t="shared" si="25"/>
        <v>-23293</v>
      </c>
      <c r="J32" s="108">
        <f t="shared" si="26"/>
        <v>-59.912907266558804</v>
      </c>
      <c r="K32" s="108">
        <f>Безвозмездка!K61</f>
        <v>12733.6</v>
      </c>
      <c r="L32" s="108">
        <f t="shared" si="27"/>
        <v>2.3079096072845382</v>
      </c>
      <c r="M32" s="108">
        <f>Безвозмездка!N61</f>
        <v>12733.6</v>
      </c>
      <c r="N32" s="108">
        <f t="shared" si="28"/>
        <v>2.2851228802683972</v>
      </c>
      <c r="O32" s="108">
        <f t="shared" si="0"/>
        <v>-2851.5</v>
      </c>
      <c r="P32" s="109">
        <f t="shared" si="1"/>
        <v>-18.296321486548052</v>
      </c>
      <c r="Q32" s="109">
        <f t="shared" si="2"/>
        <v>0</v>
      </c>
      <c r="R32" s="109">
        <f t="shared" si="3"/>
        <v>0</v>
      </c>
    </row>
    <row r="33" spans="1:19" ht="18.75" x14ac:dyDescent="0.3">
      <c r="A33" s="22" t="s">
        <v>67</v>
      </c>
      <c r="B33" s="108">
        <v>400</v>
      </c>
      <c r="C33" s="108">
        <f t="shared" si="21"/>
        <v>6.1879062940598265E-2</v>
      </c>
      <c r="D33" s="108">
        <v>2037.8</v>
      </c>
      <c r="E33" s="108">
        <f>Безвозмездка!H78</f>
        <v>400</v>
      </c>
      <c r="F33" s="108">
        <f t="shared" si="22"/>
        <v>6.4046822838866452E-2</v>
      </c>
      <c r="G33" s="108">
        <f t="shared" si="23"/>
        <v>0</v>
      </c>
      <c r="H33" s="108">
        <f t="shared" si="24"/>
        <v>0</v>
      </c>
      <c r="I33" s="108">
        <f t="shared" si="25"/>
        <v>-1637.8</v>
      </c>
      <c r="J33" s="108">
        <f t="shared" si="26"/>
        <v>-80.37098832073805</v>
      </c>
      <c r="K33" s="108">
        <f>Безвозмездка!K78</f>
        <v>400</v>
      </c>
      <c r="L33" s="108">
        <f t="shared" si="27"/>
        <v>7.2498259951138344E-2</v>
      </c>
      <c r="M33" s="108">
        <f>Безвозмездка!N78</f>
        <v>400</v>
      </c>
      <c r="N33" s="108">
        <f t="shared" si="28"/>
        <v>7.1782461527561639E-2</v>
      </c>
      <c r="O33" s="108">
        <f t="shared" si="0"/>
        <v>0</v>
      </c>
      <c r="P33" s="109">
        <f t="shared" si="1"/>
        <v>0</v>
      </c>
      <c r="Q33" s="109">
        <f t="shared" si="2"/>
        <v>0</v>
      </c>
      <c r="R33" s="109">
        <f t="shared" si="3"/>
        <v>0</v>
      </c>
    </row>
    <row r="34" spans="1:19" ht="32.25" hidden="1" x14ac:dyDescent="0.3">
      <c r="A34" s="22" t="s">
        <v>72</v>
      </c>
      <c r="B34" s="108"/>
      <c r="C34" s="108"/>
      <c r="D34" s="108"/>
      <c r="E34" s="108"/>
      <c r="F34" s="108">
        <f t="shared" si="22"/>
        <v>0</v>
      </c>
      <c r="G34" s="108"/>
      <c r="H34" s="108" t="e">
        <f t="shared" si="24"/>
        <v>#DIV/0!</v>
      </c>
      <c r="I34" s="108">
        <f t="shared" si="25"/>
        <v>0</v>
      </c>
      <c r="J34" s="108"/>
      <c r="K34" s="108"/>
      <c r="L34" s="108">
        <f t="shared" si="27"/>
        <v>0</v>
      </c>
      <c r="M34" s="108"/>
      <c r="N34" s="108">
        <f t="shared" si="28"/>
        <v>0</v>
      </c>
      <c r="O34" s="108"/>
      <c r="P34" s="109"/>
      <c r="Q34" s="109"/>
      <c r="R34" s="109"/>
    </row>
    <row r="35" spans="1:19" ht="32.25" x14ac:dyDescent="0.3">
      <c r="A35" s="22" t="s">
        <v>73</v>
      </c>
      <c r="B35" s="108">
        <v>-3558.5</v>
      </c>
      <c r="C35" s="108"/>
      <c r="D35" s="108">
        <v>-5180.8159999999998</v>
      </c>
      <c r="E35" s="108">
        <v>0</v>
      </c>
      <c r="F35" s="108">
        <f t="shared" si="22"/>
        <v>0</v>
      </c>
      <c r="G35" s="108">
        <f>E35-B35</f>
        <v>3558.5</v>
      </c>
      <c r="H35" s="108">
        <f t="shared" si="24"/>
        <v>-100</v>
      </c>
      <c r="I35" s="108">
        <f>E35-D35</f>
        <v>5180.8159999999998</v>
      </c>
      <c r="J35" s="108">
        <f t="shared" si="26"/>
        <v>-100</v>
      </c>
      <c r="K35" s="108">
        <v>0</v>
      </c>
      <c r="L35" s="108">
        <f t="shared" si="27"/>
        <v>0</v>
      </c>
      <c r="M35" s="108">
        <v>0</v>
      </c>
      <c r="N35" s="108">
        <f t="shared" si="28"/>
        <v>0</v>
      </c>
      <c r="O35" s="108">
        <f>K35-E35</f>
        <v>0</v>
      </c>
      <c r="P35" s="109">
        <v>0</v>
      </c>
      <c r="Q35" s="109">
        <f t="shared" si="2"/>
        <v>0</v>
      </c>
      <c r="R35" s="109">
        <v>0</v>
      </c>
    </row>
    <row r="36" spans="1:19" s="17" customFormat="1" ht="18.75" x14ac:dyDescent="0.3">
      <c r="A36" s="23" t="s">
        <v>68</v>
      </c>
      <c r="B36" s="106">
        <f>B7+B28</f>
        <v>769643.29999999993</v>
      </c>
      <c r="C36" s="106">
        <v>100</v>
      </c>
      <c r="D36" s="106">
        <f>D28+D7</f>
        <v>1082200.713</v>
      </c>
      <c r="E36" s="106">
        <f>E7+E28</f>
        <v>761352.78</v>
      </c>
      <c r="F36" s="106">
        <v>100</v>
      </c>
      <c r="G36" s="106">
        <f>E36-B36</f>
        <v>-8290.5199999999022</v>
      </c>
      <c r="H36" s="106">
        <f t="shared" si="24"/>
        <v>-1.0771899138211154</v>
      </c>
      <c r="I36" s="106">
        <f t="shared" si="25"/>
        <v>-320847.93299999996</v>
      </c>
      <c r="J36" s="106">
        <f t="shared" si="26"/>
        <v>-29.647728849722171</v>
      </c>
      <c r="K36" s="106">
        <f>K7+K28</f>
        <v>693013</v>
      </c>
      <c r="L36" s="106">
        <v>100</v>
      </c>
      <c r="M36" s="106">
        <f>M28+M7</f>
        <v>703412.70000000007</v>
      </c>
      <c r="N36" s="106">
        <v>100</v>
      </c>
      <c r="O36" s="106">
        <f>K36-E36</f>
        <v>-68339.780000000028</v>
      </c>
      <c r="P36" s="107">
        <f>K36/E36*100-100</f>
        <v>-8.976099095612426</v>
      </c>
      <c r="Q36" s="107">
        <f>M36-K36</f>
        <v>10399.70000000007</v>
      </c>
      <c r="R36" s="107">
        <f>M36/K36*100-100</f>
        <v>1.5006500599555892</v>
      </c>
    </row>
    <row r="37" spans="1:19" hidden="1" x14ac:dyDescent="0.25">
      <c r="A37" s="7"/>
      <c r="B37" s="11"/>
      <c r="C37" s="11"/>
      <c r="D37" s="11"/>
      <c r="E37" s="12"/>
      <c r="F37" s="12"/>
      <c r="G37" s="12"/>
      <c r="H37" s="12"/>
      <c r="I37" s="12"/>
      <c r="J37" s="12"/>
      <c r="K37" s="13"/>
      <c r="L37" s="13"/>
      <c r="M37" s="13"/>
      <c r="N37" s="13"/>
      <c r="O37" s="13"/>
      <c r="P37" s="13"/>
      <c r="Q37" s="13"/>
      <c r="R37" s="13"/>
    </row>
    <row r="38" spans="1:19" s="25" customFormat="1" ht="21" hidden="1" x14ac:dyDescent="0.35">
      <c r="A38" s="14" t="s">
        <v>100</v>
      </c>
      <c r="B38" s="15">
        <f>B36+B39</f>
        <v>770443.29999999993</v>
      </c>
      <c r="C38" s="15"/>
      <c r="D38" s="15">
        <v>719404.6</v>
      </c>
      <c r="E38" s="15">
        <v>624349.1</v>
      </c>
      <c r="F38" s="15"/>
      <c r="G38" s="15">
        <f>E38-B38</f>
        <v>-146094.19999999995</v>
      </c>
      <c r="H38" s="9">
        <f t="shared" si="24"/>
        <v>-18.962355828131678</v>
      </c>
      <c r="I38" s="15">
        <f>E38-D38</f>
        <v>-95055.5</v>
      </c>
      <c r="J38" s="9">
        <f t="shared" si="24"/>
        <v>-120.30765441310773</v>
      </c>
      <c r="K38" s="15">
        <f>K36+K39</f>
        <v>693813</v>
      </c>
      <c r="L38" s="9"/>
      <c r="M38" s="15">
        <f>M36+M39</f>
        <v>704212.70000000007</v>
      </c>
      <c r="N38" s="15"/>
      <c r="O38" s="15">
        <f>K38-E38</f>
        <v>69463.900000000023</v>
      </c>
      <c r="P38" s="10">
        <f t="shared" ref="P38:P39" si="29">K38/E38*100-100</f>
        <v>11.125810864466686</v>
      </c>
      <c r="Q38" s="15">
        <f>M38-K38</f>
        <v>10399.70000000007</v>
      </c>
      <c r="R38" s="10">
        <f t="shared" ref="R38:R39" si="30">M38/K38*100-100</f>
        <v>1.4989197377391434</v>
      </c>
      <c r="S38" s="24"/>
    </row>
    <row r="39" spans="1:19" s="25" customFormat="1" ht="21" hidden="1" x14ac:dyDescent="0.35">
      <c r="A39" s="14" t="s">
        <v>101</v>
      </c>
      <c r="B39" s="15">
        <v>800</v>
      </c>
      <c r="C39" s="15"/>
      <c r="D39" s="15">
        <f>D36-D38</f>
        <v>362796.11300000001</v>
      </c>
      <c r="E39" s="15">
        <f>E36-E38</f>
        <v>137003.68000000005</v>
      </c>
      <c r="F39" s="15"/>
      <c r="G39" s="15">
        <f>E39-B39</f>
        <v>136203.68000000005</v>
      </c>
      <c r="H39" s="9">
        <f t="shared" si="24"/>
        <v>17025.460000000006</v>
      </c>
      <c r="I39" s="15">
        <f>E39-D39</f>
        <v>-225792.43299999996</v>
      </c>
      <c r="J39" s="9">
        <f t="shared" si="24"/>
        <v>-62.457238344226681</v>
      </c>
      <c r="K39" s="15">
        <v>800</v>
      </c>
      <c r="L39" s="9"/>
      <c r="M39" s="15">
        <v>800</v>
      </c>
      <c r="N39" s="15"/>
      <c r="O39" s="15">
        <f>K39-E39</f>
        <v>-136203.68000000005</v>
      </c>
      <c r="P39" s="10">
        <f t="shared" si="29"/>
        <v>-99.416074079178017</v>
      </c>
      <c r="Q39" s="15">
        <f>M39-K39</f>
        <v>0</v>
      </c>
      <c r="R39" s="10">
        <f t="shared" si="30"/>
        <v>0</v>
      </c>
      <c r="S39" s="24"/>
    </row>
    <row r="40" spans="1:19" x14ac:dyDescent="0.25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9" x14ac:dyDescent="0.2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9" x14ac:dyDescent="0.25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9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9" x14ac:dyDescent="0.25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9" x14ac:dyDescent="0.2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9" x14ac:dyDescent="0.25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9" x14ac:dyDescent="0.25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9" x14ac:dyDescent="0.2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</sheetData>
  <mergeCells count="15">
    <mergeCell ref="A1:R1"/>
    <mergeCell ref="M3:N3"/>
    <mergeCell ref="K3:L3"/>
    <mergeCell ref="E3:F3"/>
    <mergeCell ref="A3:A5"/>
    <mergeCell ref="B3:D3"/>
    <mergeCell ref="B4:C4"/>
    <mergeCell ref="E4:F4"/>
    <mergeCell ref="K4:L4"/>
    <mergeCell ref="M4:N4"/>
    <mergeCell ref="O3:P4"/>
    <mergeCell ref="Q3:R4"/>
    <mergeCell ref="G3:J3"/>
    <mergeCell ref="G4:H4"/>
    <mergeCell ref="I4:J4"/>
  </mergeCells>
  <pageMargins left="0.15748031496062992" right="0.15748031496062992" top="0.15748031496062992" bottom="0.15748031496062992" header="0.15748031496062992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Безвозмездка</vt:lpstr>
      <vt:lpstr>Сравнение</vt:lpstr>
      <vt:lpstr>Безвозмездка!Заголовки_для_печати</vt:lpstr>
      <vt:lpstr>Безвозмездка!Область_печати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2023-11-16T06:56:01Z</cp:lastPrinted>
  <dcterms:created xsi:type="dcterms:W3CDTF">2018-11-09T09:10:31Z</dcterms:created>
  <dcterms:modified xsi:type="dcterms:W3CDTF">2023-11-17T09:11:15Z</dcterms:modified>
</cp:coreProperties>
</file>