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0" yWindow="0" windowWidth="18900" windowHeight="12300" firstSheet="2" activeTab="2"/>
  </bookViews>
  <sheets>
    <sheet name="Приложение 1" sheetId="9" state="hidden" r:id="rId1"/>
    <sheet name="Приложение 2" sheetId="10" state="hidden" r:id="rId2"/>
    <sheet name="Приложение 1  (2)" sheetId="15" r:id="rId3"/>
    <sheet name="Приложение2" sheetId="14" r:id="rId4"/>
    <sheet name="Приложение 1 " sheetId="12" state="hidden" r:id="rId5"/>
    <sheet name="Приложение 3" sheetId="7" r:id="rId6"/>
    <sheet name="Приложение 4" sheetId="8" r:id="rId7"/>
    <sheet name="Лист1" sheetId="11" state="hidden" r:id="rId8"/>
    <sheet name="Лист2" sheetId="16" r:id="rId9"/>
  </sheets>
  <definedNames>
    <definedName name="_xlnm._FilterDatabase" localSheetId="5" hidden="1">'Приложение 3'!$A$7:$M$72</definedName>
    <definedName name="_xlnm._FilterDatabase" localSheetId="6" hidden="1">'Приложение 4'!$A$8:$M$274</definedName>
    <definedName name="_xlnm.Print_Titles" localSheetId="0">'Приложение 1'!$7:$8</definedName>
    <definedName name="_xlnm.Print_Titles" localSheetId="4">'Приложение 1 '!$7:$8</definedName>
    <definedName name="_xlnm.Print_Titles" localSheetId="2">'Приложение 1  (2)'!$5:$6</definedName>
    <definedName name="_xlnm.Print_Titles" localSheetId="1">'Приложение 2'!$7:$7</definedName>
    <definedName name="_xlnm.Print_Titles" localSheetId="5">'Приложение 3'!$6:$7</definedName>
    <definedName name="_xlnm.Print_Titles" localSheetId="6">'Приложение 4'!$7:$8</definedName>
    <definedName name="_xlnm.Print_Area" localSheetId="5">'Приложение 3'!$A$1:$K$71</definedName>
    <definedName name="_xlnm.Print_Area" localSheetId="6">'Приложение 4'!$A$1:$N$288</definedName>
  </definedNames>
  <calcPr calcId="144525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6" i="7" l="1"/>
  <c r="K16" i="7"/>
  <c r="K29" i="8"/>
  <c r="K28" i="8"/>
  <c r="K27" i="8"/>
  <c r="F23" i="8"/>
  <c r="K26" i="8"/>
  <c r="K25" i="8"/>
  <c r="K24" i="8"/>
  <c r="E23" i="8"/>
  <c r="K23" i="8" s="1"/>
  <c r="F285" i="8" l="1"/>
  <c r="G285" i="8"/>
  <c r="G282" i="8" s="1"/>
  <c r="H285" i="8"/>
  <c r="I285" i="8"/>
  <c r="I282" i="8" s="1"/>
  <c r="J285" i="8"/>
  <c r="E285" i="8"/>
  <c r="E282" i="8" s="1"/>
  <c r="J9" i="7"/>
  <c r="I9" i="7"/>
  <c r="H9" i="7"/>
  <c r="G9" i="7"/>
  <c r="F9" i="7"/>
  <c r="E9" i="7"/>
  <c r="M73" i="7"/>
  <c r="K73" i="7"/>
  <c r="J275" i="8"/>
  <c r="J282" i="8"/>
  <c r="H282" i="8"/>
  <c r="F282" i="8"/>
  <c r="K288" i="8"/>
  <c r="K287" i="8"/>
  <c r="K286" i="8"/>
  <c r="K284" i="8"/>
  <c r="K283" i="8"/>
  <c r="K282" i="8" l="1"/>
  <c r="K285" i="8"/>
  <c r="O73" i="7"/>
  <c r="K11" i="8"/>
  <c r="F11" i="8"/>
  <c r="G11" i="8"/>
  <c r="H11" i="8"/>
  <c r="I11" i="8"/>
  <c r="J11" i="8"/>
  <c r="F158" i="8"/>
  <c r="G158" i="8"/>
  <c r="H158" i="8"/>
  <c r="I158" i="8"/>
  <c r="J158" i="8"/>
  <c r="E158" i="8"/>
  <c r="J53" i="8"/>
  <c r="I53" i="8"/>
  <c r="H53" i="8"/>
  <c r="G53" i="8"/>
  <c r="F53" i="8"/>
  <c r="J52" i="8"/>
  <c r="I52" i="8"/>
  <c r="H52" i="8"/>
  <c r="G52" i="8"/>
  <c r="F52" i="8"/>
  <c r="E53" i="8"/>
  <c r="E55" i="8"/>
  <c r="E56" i="8"/>
  <c r="F10" i="7"/>
  <c r="G10" i="7"/>
  <c r="H10" i="7"/>
  <c r="I10" i="7"/>
  <c r="J10" i="7"/>
  <c r="G75" i="8"/>
  <c r="H75" i="8"/>
  <c r="I75" i="8"/>
  <c r="J75" i="8"/>
  <c r="G21" i="7" l="1"/>
  <c r="H21" i="7"/>
  <c r="I21" i="7"/>
  <c r="J21" i="7"/>
  <c r="K158" i="8"/>
  <c r="E45" i="7"/>
  <c r="F20" i="7"/>
  <c r="G20" i="7"/>
  <c r="H20" i="7"/>
  <c r="I20" i="7"/>
  <c r="J20" i="7"/>
  <c r="F21" i="7"/>
  <c r="E21" i="7"/>
  <c r="F103" i="8"/>
  <c r="G103" i="8"/>
  <c r="H103" i="8"/>
  <c r="I103" i="8"/>
  <c r="J103" i="8"/>
  <c r="E103" i="8"/>
  <c r="E100" i="8" s="1"/>
  <c r="I8" i="7"/>
  <c r="K9" i="7"/>
  <c r="F13" i="7"/>
  <c r="E13" i="7"/>
  <c r="K12" i="7"/>
  <c r="G278" i="8" l="1"/>
  <c r="G275" i="8" s="1"/>
  <c r="H278" i="8"/>
  <c r="H275" i="8" s="1"/>
  <c r="I278" i="8"/>
  <c r="I275" i="8" s="1"/>
  <c r="G166" i="8" l="1"/>
  <c r="H166" i="8"/>
  <c r="I166" i="8"/>
  <c r="J166" i="8"/>
  <c r="G173" i="8"/>
  <c r="G170" i="8" s="1"/>
  <c r="H173" i="8"/>
  <c r="H170" i="8" s="1"/>
  <c r="I173" i="8"/>
  <c r="I170" i="8" s="1"/>
  <c r="J173" i="8"/>
  <c r="J170" i="8" s="1"/>
  <c r="G180" i="8"/>
  <c r="G177" i="8" s="1"/>
  <c r="H180" i="8"/>
  <c r="H177" i="8" s="1"/>
  <c r="I180" i="8"/>
  <c r="I177" i="8" s="1"/>
  <c r="J180" i="8"/>
  <c r="J177" i="8" s="1"/>
  <c r="G187" i="8"/>
  <c r="G184" i="8" s="1"/>
  <c r="H187" i="8"/>
  <c r="H184" i="8" s="1"/>
  <c r="I187" i="8"/>
  <c r="I184" i="8" s="1"/>
  <c r="J187" i="8"/>
  <c r="J184" i="8" s="1"/>
  <c r="G194" i="8"/>
  <c r="G191" i="8" s="1"/>
  <c r="H194" i="8"/>
  <c r="H191" i="8" s="1"/>
  <c r="I194" i="8"/>
  <c r="I191" i="8" s="1"/>
  <c r="J194" i="8"/>
  <c r="J191" i="8" s="1"/>
  <c r="G201" i="8"/>
  <c r="G198" i="8" s="1"/>
  <c r="H201" i="8"/>
  <c r="H198" i="8" s="1"/>
  <c r="I201" i="8"/>
  <c r="I198" i="8" s="1"/>
  <c r="J201" i="8"/>
  <c r="J198" i="8" s="1"/>
  <c r="G208" i="8"/>
  <c r="G205" i="8" s="1"/>
  <c r="H208" i="8"/>
  <c r="H205" i="8" s="1"/>
  <c r="I208" i="8"/>
  <c r="I205" i="8" s="1"/>
  <c r="J208" i="8"/>
  <c r="J205" i="8" s="1"/>
  <c r="G215" i="8"/>
  <c r="G212" i="8" s="1"/>
  <c r="H215" i="8"/>
  <c r="H212" i="8" s="1"/>
  <c r="I215" i="8"/>
  <c r="I212" i="8" s="1"/>
  <c r="J215" i="8"/>
  <c r="J212" i="8" s="1"/>
  <c r="G160" i="8"/>
  <c r="H160" i="8"/>
  <c r="I160" i="8"/>
  <c r="J160" i="8"/>
  <c r="G161" i="8"/>
  <c r="H161" i="8"/>
  <c r="I161" i="8"/>
  <c r="J161" i="8"/>
  <c r="G162" i="8"/>
  <c r="H162" i="8"/>
  <c r="I162" i="8"/>
  <c r="J162" i="8"/>
  <c r="G61" i="8"/>
  <c r="H61" i="8"/>
  <c r="I61" i="8"/>
  <c r="J61" i="8"/>
  <c r="G68" i="8"/>
  <c r="G65" i="8" s="1"/>
  <c r="H68" i="8"/>
  <c r="H65" i="8" s="1"/>
  <c r="I68" i="8"/>
  <c r="I65" i="8" s="1"/>
  <c r="J68" i="8"/>
  <c r="J65" i="8" s="1"/>
  <c r="G72" i="8"/>
  <c r="H72" i="8"/>
  <c r="I72" i="8"/>
  <c r="J72" i="8"/>
  <c r="G82" i="8"/>
  <c r="G79" i="8" s="1"/>
  <c r="H82" i="8"/>
  <c r="H79" i="8" s="1"/>
  <c r="I82" i="8"/>
  <c r="I79" i="8" s="1"/>
  <c r="J82" i="8"/>
  <c r="J79" i="8" s="1"/>
  <c r="G89" i="8"/>
  <c r="G86" i="8" s="1"/>
  <c r="H89" i="8"/>
  <c r="H86" i="8" s="1"/>
  <c r="I89" i="8"/>
  <c r="I86" i="8" s="1"/>
  <c r="J89" i="8"/>
  <c r="J86" i="8" s="1"/>
  <c r="G96" i="8"/>
  <c r="G93" i="8" s="1"/>
  <c r="H96" i="8"/>
  <c r="H93" i="8" s="1"/>
  <c r="I96" i="8"/>
  <c r="I93" i="8" s="1"/>
  <c r="J96" i="8"/>
  <c r="J93" i="8" s="1"/>
  <c r="G100" i="8"/>
  <c r="H100" i="8"/>
  <c r="I100" i="8"/>
  <c r="J100" i="8"/>
  <c r="G110" i="8"/>
  <c r="G107" i="8" s="1"/>
  <c r="H110" i="8"/>
  <c r="H107" i="8" s="1"/>
  <c r="I110" i="8"/>
  <c r="I107" i="8" s="1"/>
  <c r="J110" i="8"/>
  <c r="J107" i="8" s="1"/>
  <c r="G117" i="8"/>
  <c r="G114" i="8" s="1"/>
  <c r="H117" i="8"/>
  <c r="H114" i="8" s="1"/>
  <c r="I117" i="8"/>
  <c r="I114" i="8" s="1"/>
  <c r="J117" i="8"/>
  <c r="J114" i="8" s="1"/>
  <c r="G124" i="8"/>
  <c r="G121" i="8" s="1"/>
  <c r="H124" i="8"/>
  <c r="H121" i="8" s="1"/>
  <c r="I124" i="8"/>
  <c r="I121" i="8" s="1"/>
  <c r="J124" i="8"/>
  <c r="J121" i="8" s="1"/>
  <c r="G131" i="8"/>
  <c r="G128" i="8" s="1"/>
  <c r="H131" i="8"/>
  <c r="H128" i="8" s="1"/>
  <c r="I131" i="8"/>
  <c r="I128" i="8" s="1"/>
  <c r="J131" i="8"/>
  <c r="J128" i="8" s="1"/>
  <c r="G138" i="8"/>
  <c r="G135" i="8" s="1"/>
  <c r="H138" i="8"/>
  <c r="H135" i="8" s="1"/>
  <c r="I138" i="8"/>
  <c r="I135" i="8" s="1"/>
  <c r="J138" i="8"/>
  <c r="J135" i="8" s="1"/>
  <c r="G145" i="8"/>
  <c r="G142" i="8" s="1"/>
  <c r="H145" i="8"/>
  <c r="H142" i="8" s="1"/>
  <c r="I145" i="8"/>
  <c r="I142" i="8" s="1"/>
  <c r="J145" i="8"/>
  <c r="J142" i="8" s="1"/>
  <c r="G152" i="8"/>
  <c r="G149" i="8" s="1"/>
  <c r="H152" i="8"/>
  <c r="H149" i="8" s="1"/>
  <c r="I152" i="8"/>
  <c r="I149" i="8" s="1"/>
  <c r="J152" i="8"/>
  <c r="J149" i="8" s="1"/>
  <c r="F55" i="8"/>
  <c r="G55" i="8"/>
  <c r="H55" i="8"/>
  <c r="I55" i="8"/>
  <c r="J55" i="8"/>
  <c r="F56" i="8"/>
  <c r="G56" i="8"/>
  <c r="H56" i="8"/>
  <c r="I56" i="8"/>
  <c r="J56" i="8"/>
  <c r="F57" i="8"/>
  <c r="G57" i="8"/>
  <c r="H57" i="8"/>
  <c r="I57" i="8"/>
  <c r="J57" i="8"/>
  <c r="E57" i="8"/>
  <c r="E52" i="8"/>
  <c r="G47" i="8"/>
  <c r="G44" i="8" s="1"/>
  <c r="H47" i="8"/>
  <c r="H44" i="8" s="1"/>
  <c r="I47" i="8"/>
  <c r="I44" i="8" s="1"/>
  <c r="J47" i="8"/>
  <c r="J44" i="8" s="1"/>
  <c r="G40" i="8"/>
  <c r="G37" i="8" s="1"/>
  <c r="H40" i="8"/>
  <c r="H37" i="8" s="1"/>
  <c r="I40" i="8"/>
  <c r="I37" i="8" s="1"/>
  <c r="J40" i="8"/>
  <c r="J37" i="8" s="1"/>
  <c r="F10" i="8"/>
  <c r="E11" i="8"/>
  <c r="G55" i="7"/>
  <c r="H55" i="7"/>
  <c r="I55" i="7"/>
  <c r="J55" i="7"/>
  <c r="F45" i="7"/>
  <c r="G45" i="7"/>
  <c r="H45" i="7"/>
  <c r="I45" i="7"/>
  <c r="J45" i="7"/>
  <c r="G44" i="7"/>
  <c r="H44" i="7"/>
  <c r="I44" i="7"/>
  <c r="J44" i="7"/>
  <c r="G11" i="7"/>
  <c r="H11" i="7"/>
  <c r="I11" i="7"/>
  <c r="J11" i="7"/>
  <c r="G22" i="7"/>
  <c r="H22" i="7"/>
  <c r="H12" i="7" s="1"/>
  <c r="I22" i="7"/>
  <c r="I12" i="7" s="1"/>
  <c r="J22" i="7"/>
  <c r="J12" i="7" s="1"/>
  <c r="G23" i="7"/>
  <c r="H23" i="7"/>
  <c r="I23" i="7"/>
  <c r="J23" i="7"/>
  <c r="F22" i="7"/>
  <c r="K25" i="7"/>
  <c r="K19" i="7"/>
  <c r="G14" i="7"/>
  <c r="H14" i="7"/>
  <c r="I14" i="7"/>
  <c r="J14" i="7"/>
  <c r="G15" i="7"/>
  <c r="H15" i="7"/>
  <c r="I15" i="7"/>
  <c r="J15" i="7"/>
  <c r="F15" i="7"/>
  <c r="K70" i="7"/>
  <c r="K17" i="7"/>
  <c r="K18" i="7"/>
  <c r="K26" i="7"/>
  <c r="K27" i="7"/>
  <c r="K29" i="7"/>
  <c r="K30" i="7"/>
  <c r="K31" i="7"/>
  <c r="K32" i="7"/>
  <c r="K33" i="7"/>
  <c r="K34" i="7"/>
  <c r="K35" i="7"/>
  <c r="K36" i="7"/>
  <c r="K37" i="7"/>
  <c r="K38" i="7"/>
  <c r="K39" i="7"/>
  <c r="K40" i="7"/>
  <c r="K41" i="7"/>
  <c r="K42" i="7"/>
  <c r="K43" i="7"/>
  <c r="K47" i="7"/>
  <c r="K48" i="7"/>
  <c r="K50" i="7"/>
  <c r="K51" i="7"/>
  <c r="K52" i="7"/>
  <c r="K53" i="7"/>
  <c r="K54" i="7"/>
  <c r="K56" i="7"/>
  <c r="K57" i="7"/>
  <c r="K58" i="7"/>
  <c r="K60" i="7"/>
  <c r="K61" i="7"/>
  <c r="K62" i="7"/>
  <c r="K64" i="7"/>
  <c r="K65" i="7"/>
  <c r="K66" i="7"/>
  <c r="K67" i="7"/>
  <c r="K68" i="7"/>
  <c r="H13" i="7"/>
  <c r="J13" i="7"/>
  <c r="J58" i="8" l="1"/>
  <c r="J54" i="8"/>
  <c r="H58" i="8"/>
  <c r="H54" i="8"/>
  <c r="J163" i="8"/>
  <c r="J159" i="8"/>
  <c r="J156" i="8" s="1"/>
  <c r="H163" i="8"/>
  <c r="H159" i="8"/>
  <c r="H156" i="8" s="1"/>
  <c r="I58" i="8"/>
  <c r="I54" i="8"/>
  <c r="G58" i="8"/>
  <c r="G54" i="8"/>
  <c r="I163" i="8"/>
  <c r="I159" i="8"/>
  <c r="I156" i="8" s="1"/>
  <c r="G163" i="8"/>
  <c r="G159" i="8"/>
  <c r="G156" i="8" s="1"/>
  <c r="J8" i="7"/>
  <c r="H8" i="7"/>
  <c r="I13" i="7"/>
  <c r="G13" i="7"/>
  <c r="G12" i="7"/>
  <c r="F215" i="8"/>
  <c r="F212" i="8" s="1"/>
  <c r="E215" i="8"/>
  <c r="E212" i="8" s="1"/>
  <c r="K218" i="8"/>
  <c r="K217" i="8"/>
  <c r="K216" i="8"/>
  <c r="K214" i="8"/>
  <c r="K213" i="8"/>
  <c r="E86" i="15"/>
  <c r="E49" i="7"/>
  <c r="G8" i="7" l="1"/>
  <c r="K215" i="8"/>
  <c r="K212" i="8"/>
  <c r="G28" i="7" l="1"/>
  <c r="H28" i="7"/>
  <c r="I28" i="7"/>
  <c r="J28" i="7"/>
  <c r="K71" i="7"/>
  <c r="K72" i="7"/>
  <c r="G24" i="7"/>
  <c r="H24" i="7"/>
  <c r="I24" i="7"/>
  <c r="J24" i="7"/>
  <c r="G257" i="8"/>
  <c r="H257" i="8"/>
  <c r="I257" i="8"/>
  <c r="J257" i="8"/>
  <c r="G254" i="8"/>
  <c r="H254" i="8"/>
  <c r="I254" i="8"/>
  <c r="J254" i="8"/>
  <c r="F264" i="8"/>
  <c r="G264" i="8"/>
  <c r="G261" i="8" s="1"/>
  <c r="H264" i="8"/>
  <c r="H261" i="8" s="1"/>
  <c r="I264" i="8"/>
  <c r="I261" i="8" s="1"/>
  <c r="J264" i="8"/>
  <c r="J261" i="8" s="1"/>
  <c r="E264" i="8"/>
  <c r="K270" i="8"/>
  <c r="G271" i="8"/>
  <c r="G268" i="8" s="1"/>
  <c r="H271" i="8"/>
  <c r="I271" i="8"/>
  <c r="I268" i="8" s="1"/>
  <c r="J271" i="8"/>
  <c r="J268" i="8" s="1"/>
  <c r="K31" i="8"/>
  <c r="K32" i="8"/>
  <c r="K34" i="8"/>
  <c r="K35" i="8"/>
  <c r="K36" i="8"/>
  <c r="K38" i="8"/>
  <c r="K39" i="8"/>
  <c r="K41" i="8"/>
  <c r="K42" i="8"/>
  <c r="K43" i="8"/>
  <c r="K45" i="8"/>
  <c r="K46" i="8"/>
  <c r="K48" i="8"/>
  <c r="K49" i="8"/>
  <c r="K50" i="8"/>
  <c r="K52" i="8"/>
  <c r="K59" i="8"/>
  <c r="K60" i="8"/>
  <c r="K62" i="8"/>
  <c r="K63" i="8"/>
  <c r="K64" i="8"/>
  <c r="K66" i="8"/>
  <c r="K67" i="8"/>
  <c r="K69" i="8"/>
  <c r="K70" i="8"/>
  <c r="K71" i="8"/>
  <c r="K73" i="8"/>
  <c r="K74" i="8"/>
  <c r="K76" i="8"/>
  <c r="K77" i="8"/>
  <c r="K78" i="8"/>
  <c r="K80" i="8"/>
  <c r="K81" i="8"/>
  <c r="K83" i="8"/>
  <c r="K84" i="8"/>
  <c r="K85" i="8"/>
  <c r="K87" i="8"/>
  <c r="K88" i="8"/>
  <c r="K90" i="8"/>
  <c r="K91" i="8"/>
  <c r="K92" i="8"/>
  <c r="K94" i="8"/>
  <c r="K95" i="8"/>
  <c r="K97" i="8"/>
  <c r="K98" i="8"/>
  <c r="K99" i="8"/>
  <c r="K101" i="8"/>
  <c r="K102" i="8"/>
  <c r="K103" i="8"/>
  <c r="K104" i="8"/>
  <c r="K105" i="8"/>
  <c r="K106" i="8"/>
  <c r="K108" i="8"/>
  <c r="K109" i="8"/>
  <c r="K111" i="8"/>
  <c r="K112" i="8"/>
  <c r="K113" i="8"/>
  <c r="K115" i="8"/>
  <c r="K116" i="8"/>
  <c r="K118" i="8"/>
  <c r="K119" i="8"/>
  <c r="K120" i="8"/>
  <c r="K122" i="8"/>
  <c r="K123" i="8"/>
  <c r="K125" i="8"/>
  <c r="K126" i="8"/>
  <c r="K127" i="8"/>
  <c r="K129" i="8"/>
  <c r="K130" i="8"/>
  <c r="K132" i="8"/>
  <c r="K133" i="8"/>
  <c r="K134" i="8"/>
  <c r="K136" i="8"/>
  <c r="K137" i="8"/>
  <c r="K139" i="8"/>
  <c r="K140" i="8"/>
  <c r="K141" i="8"/>
  <c r="K143" i="8"/>
  <c r="K144" i="8"/>
  <c r="K146" i="8"/>
  <c r="K147" i="8"/>
  <c r="K148" i="8"/>
  <c r="K150" i="8"/>
  <c r="K151" i="8"/>
  <c r="K153" i="8"/>
  <c r="K154" i="8"/>
  <c r="K155" i="8"/>
  <c r="K157" i="8"/>
  <c r="K160" i="8"/>
  <c r="K161" i="8"/>
  <c r="K162" i="8"/>
  <c r="K164" i="8"/>
  <c r="K165" i="8"/>
  <c r="K167" i="8"/>
  <c r="K168" i="8"/>
  <c r="K169" i="8"/>
  <c r="K171" i="8"/>
  <c r="K172" i="8"/>
  <c r="K174" i="8"/>
  <c r="K175" i="8"/>
  <c r="K176" i="8"/>
  <c r="K178" i="8"/>
  <c r="K179" i="8"/>
  <c r="K181" i="8"/>
  <c r="K182" i="8"/>
  <c r="K183" i="8"/>
  <c r="K185" i="8"/>
  <c r="K186" i="8"/>
  <c r="K188" i="8"/>
  <c r="K189" i="8"/>
  <c r="K190" i="8"/>
  <c r="K192" i="8"/>
  <c r="K193" i="8"/>
  <c r="K195" i="8"/>
  <c r="K196" i="8"/>
  <c r="K197" i="8"/>
  <c r="K199" i="8"/>
  <c r="K200" i="8"/>
  <c r="K202" i="8"/>
  <c r="K203" i="8"/>
  <c r="K204" i="8"/>
  <c r="K206" i="8"/>
  <c r="K207" i="8"/>
  <c r="K209" i="8"/>
  <c r="K210" i="8"/>
  <c r="K211" i="8"/>
  <c r="K220" i="8"/>
  <c r="K221" i="8"/>
  <c r="K223" i="8"/>
  <c r="K224" i="8"/>
  <c r="K225" i="8"/>
  <c r="K227" i="8"/>
  <c r="K228" i="8"/>
  <c r="K230" i="8"/>
  <c r="K231" i="8"/>
  <c r="K232" i="8"/>
  <c r="K234" i="8"/>
  <c r="K235" i="8"/>
  <c r="K237" i="8"/>
  <c r="K238" i="8"/>
  <c r="K239" i="8"/>
  <c r="K241" i="8"/>
  <c r="K242" i="8"/>
  <c r="K244" i="8"/>
  <c r="K245" i="8"/>
  <c r="K246" i="8"/>
  <c r="K248" i="8"/>
  <c r="K249" i="8"/>
  <c r="K251" i="8"/>
  <c r="K252" i="8"/>
  <c r="K253" i="8"/>
  <c r="K255" i="8"/>
  <c r="K256" i="8"/>
  <c r="K258" i="8"/>
  <c r="K259" i="8"/>
  <c r="K260" i="8"/>
  <c r="K262" i="8"/>
  <c r="K263" i="8"/>
  <c r="K265" i="8"/>
  <c r="K266" i="8"/>
  <c r="K267" i="8"/>
  <c r="K269" i="8"/>
  <c r="K272" i="8"/>
  <c r="K273" i="8"/>
  <c r="K274" i="8"/>
  <c r="G17" i="8"/>
  <c r="H17" i="8"/>
  <c r="I17" i="8"/>
  <c r="J17" i="8"/>
  <c r="G18" i="8"/>
  <c r="H18" i="8"/>
  <c r="I18" i="8"/>
  <c r="J18" i="8"/>
  <c r="G19" i="8"/>
  <c r="H19" i="8"/>
  <c r="H12" i="8" s="1"/>
  <c r="I19" i="8"/>
  <c r="J19" i="8"/>
  <c r="J12" i="8" s="1"/>
  <c r="G20" i="8"/>
  <c r="H20" i="8"/>
  <c r="I20" i="8"/>
  <c r="J20" i="8"/>
  <c r="G21" i="8"/>
  <c r="H21" i="8"/>
  <c r="I21" i="8"/>
  <c r="J21" i="8"/>
  <c r="G22" i="8"/>
  <c r="H22" i="8"/>
  <c r="I22" i="8"/>
  <c r="J22" i="8"/>
  <c r="G51" i="8"/>
  <c r="H51" i="8"/>
  <c r="I51" i="8"/>
  <c r="J51" i="8"/>
  <c r="I12" i="8" l="1"/>
  <c r="G12" i="8"/>
  <c r="K22" i="8"/>
  <c r="K21" i="8"/>
  <c r="K20" i="8"/>
  <c r="K17" i="8"/>
  <c r="J10" i="8"/>
  <c r="J16" i="8"/>
  <c r="H10" i="8"/>
  <c r="H16" i="8"/>
  <c r="I16" i="8"/>
  <c r="I10" i="8"/>
  <c r="G16" i="8"/>
  <c r="G10" i="8"/>
  <c r="K18" i="8"/>
  <c r="K264" i="8"/>
  <c r="H268" i="8"/>
  <c r="G13" i="8" l="1"/>
  <c r="H13" i="8"/>
  <c r="I13" i="8"/>
  <c r="J13" i="8"/>
  <c r="G14" i="8"/>
  <c r="H14" i="8"/>
  <c r="I14" i="8"/>
  <c r="J14" i="8"/>
  <c r="G15" i="8"/>
  <c r="H15" i="8"/>
  <c r="I15" i="8"/>
  <c r="J15" i="8"/>
  <c r="E160" i="8"/>
  <c r="F160" i="8"/>
  <c r="E161" i="8"/>
  <c r="F161" i="8"/>
  <c r="E162" i="8"/>
  <c r="F162" i="8"/>
  <c r="E18" i="8"/>
  <c r="F18" i="8"/>
  <c r="E20" i="8"/>
  <c r="F20" i="8"/>
  <c r="E21" i="8"/>
  <c r="F21" i="8"/>
  <c r="E22" i="8"/>
  <c r="F22" i="8"/>
  <c r="F17" i="8"/>
  <c r="E17" i="8"/>
  <c r="K56" i="8"/>
  <c r="K57" i="8"/>
  <c r="K53" i="8"/>
  <c r="K55" i="8"/>
  <c r="E15" i="8" l="1"/>
  <c r="E14" i="8"/>
  <c r="E13" i="8"/>
  <c r="I9" i="8"/>
  <c r="G9" i="8"/>
  <c r="J9" i="8"/>
  <c r="H9" i="8"/>
  <c r="F152" i="8"/>
  <c r="E152" i="8"/>
  <c r="K152" i="8" l="1"/>
  <c r="I18" i="15"/>
  <c r="J18" i="15" s="1"/>
  <c r="K18" i="15" s="1"/>
  <c r="I19" i="15"/>
  <c r="J19" i="15" s="1"/>
  <c r="K19" i="15" s="1"/>
  <c r="D10" i="16"/>
  <c r="E10" i="16"/>
  <c r="F10" i="16"/>
  <c r="G10" i="16"/>
  <c r="H10" i="16"/>
  <c r="I10" i="16"/>
  <c r="J10" i="16"/>
  <c r="C10" i="16"/>
  <c r="I9" i="15" l="1"/>
  <c r="J9" i="15" s="1"/>
  <c r="K9" i="15" s="1"/>
  <c r="I10" i="15"/>
  <c r="J10" i="15" s="1"/>
  <c r="K10" i="15" s="1"/>
  <c r="I8" i="15"/>
  <c r="J8" i="15" s="1"/>
  <c r="K8" i="15" s="1"/>
  <c r="F14" i="7" l="1"/>
  <c r="F12" i="7"/>
  <c r="F23" i="7"/>
  <c r="F24" i="7"/>
  <c r="F28" i="7"/>
  <c r="F11" i="7"/>
  <c r="F49" i="7"/>
  <c r="F55" i="7"/>
  <c r="F59" i="7"/>
  <c r="F63" i="7"/>
  <c r="F69" i="7"/>
  <c r="K45" i="7" l="1"/>
  <c r="K49" i="7"/>
  <c r="F44" i="7"/>
  <c r="F8" i="7" l="1"/>
  <c r="F256" i="8"/>
  <c r="E256" i="8"/>
  <c r="F180" i="8"/>
  <c r="E180" i="8" l="1"/>
  <c r="K180" i="8" s="1"/>
  <c r="F270" i="8"/>
  <c r="E270" i="8"/>
  <c r="E69" i="7" l="1"/>
  <c r="K69" i="7" s="1"/>
  <c r="E187" i="8" l="1"/>
  <c r="E82" i="8" l="1"/>
  <c r="F82" i="8"/>
  <c r="F79" i="8" s="1"/>
  <c r="E79" i="8" l="1"/>
  <c r="K79" i="8" s="1"/>
  <c r="K82" i="8"/>
  <c r="E89" i="8"/>
  <c r="F89" i="8"/>
  <c r="K89" i="8" l="1"/>
  <c r="F229" i="8"/>
  <c r="F117" i="8"/>
  <c r="F114" i="8" s="1"/>
  <c r="F61" i="8"/>
  <c r="F278" i="8"/>
  <c r="F275" i="8" s="1"/>
  <c r="F271" i="8"/>
  <c r="F268" i="8" s="1"/>
  <c r="F261" i="8"/>
  <c r="F257" i="8"/>
  <c r="F254" i="8" s="1"/>
  <c r="F250" i="8"/>
  <c r="F247" i="8" s="1"/>
  <c r="F243" i="8"/>
  <c r="F240" i="8" s="1"/>
  <c r="F236" i="8"/>
  <c r="F233" i="8" s="1"/>
  <c r="F208" i="8"/>
  <c r="F205" i="8" s="1"/>
  <c r="F220" i="8"/>
  <c r="F221" i="8"/>
  <c r="F223" i="8"/>
  <c r="F224" i="8"/>
  <c r="F201" i="8"/>
  <c r="F198" i="8" s="1"/>
  <c r="F194" i="8"/>
  <c r="F191" i="8" s="1"/>
  <c r="F187" i="8"/>
  <c r="F177" i="8"/>
  <c r="F173" i="8"/>
  <c r="F170" i="8" s="1"/>
  <c r="F166" i="8"/>
  <c r="F159" i="8" s="1"/>
  <c r="F149" i="8"/>
  <c r="F145" i="8"/>
  <c r="F142" i="8" s="1"/>
  <c r="F138" i="8"/>
  <c r="F135" i="8" s="1"/>
  <c r="F131" i="8"/>
  <c r="F128" i="8" s="1"/>
  <c r="F124" i="8"/>
  <c r="F121" i="8" s="1"/>
  <c r="F110" i="8"/>
  <c r="F107" i="8" s="1"/>
  <c r="F100" i="8"/>
  <c r="F96" i="8"/>
  <c r="F93" i="8" s="1"/>
  <c r="F86" i="8"/>
  <c r="F68" i="8"/>
  <c r="F65" i="8" s="1"/>
  <c r="F75" i="8"/>
  <c r="F72" i="8" s="1"/>
  <c r="F47" i="8"/>
  <c r="F44" i="8" s="1"/>
  <c r="F33" i="8"/>
  <c r="F40" i="8"/>
  <c r="F37" i="8" s="1"/>
  <c r="F13" i="8"/>
  <c r="F14" i="8"/>
  <c r="F15" i="8"/>
  <c r="F54" i="8" l="1"/>
  <c r="F51" i="8" s="1"/>
  <c r="F30" i="8"/>
  <c r="F19" i="8"/>
  <c r="F184" i="8"/>
  <c r="K187" i="8"/>
  <c r="F163" i="8"/>
  <c r="F156" i="8"/>
  <c r="F226" i="8"/>
  <c r="F222" i="8"/>
  <c r="F219" i="8" s="1"/>
  <c r="F58" i="8"/>
  <c r="F12" i="8" l="1"/>
  <c r="F16" i="8"/>
  <c r="F9" i="8"/>
  <c r="E208" i="8"/>
  <c r="E205" i="8" s="1"/>
  <c r="K205" i="8" l="1"/>
  <c r="K208" i="8"/>
  <c r="K21" i="7"/>
  <c r="E22" i="7"/>
  <c r="K22" i="7" s="1"/>
  <c r="E166" i="8"/>
  <c r="K166" i="8" l="1"/>
  <c r="E138" i="8"/>
  <c r="K138" i="8" s="1"/>
  <c r="K46" i="7" l="1"/>
  <c r="E28" i="7" l="1"/>
  <c r="K28" i="7" s="1"/>
  <c r="E24" i="7"/>
  <c r="E61" i="8" l="1"/>
  <c r="K24" i="7"/>
  <c r="E163" i="8"/>
  <c r="K163" i="8" s="1"/>
  <c r="E173" i="8"/>
  <c r="E177" i="8"/>
  <c r="K177" i="8" s="1"/>
  <c r="E194" i="8"/>
  <c r="E201" i="8"/>
  <c r="E220" i="8"/>
  <c r="E221" i="8"/>
  <c r="E223" i="8"/>
  <c r="E224" i="8"/>
  <c r="E243" i="8"/>
  <c r="E250" i="8"/>
  <c r="E257" i="8"/>
  <c r="E261" i="8"/>
  <c r="K261" i="8" s="1"/>
  <c r="E271" i="8"/>
  <c r="E278" i="8"/>
  <c r="E275" i="8" s="1"/>
  <c r="E68" i="8"/>
  <c r="E75" i="8"/>
  <c r="E86" i="8"/>
  <c r="K86" i="8" s="1"/>
  <c r="E96" i="8"/>
  <c r="K100" i="8"/>
  <c r="E110" i="8"/>
  <c r="E124" i="8"/>
  <c r="E131" i="8"/>
  <c r="E135" i="8"/>
  <c r="K135" i="8" s="1"/>
  <c r="E145" i="8"/>
  <c r="E149" i="8"/>
  <c r="K149" i="8" s="1"/>
  <c r="K13" i="8"/>
  <c r="K14" i="8"/>
  <c r="K15" i="8"/>
  <c r="E33" i="8"/>
  <c r="E40" i="8"/>
  <c r="E47" i="8"/>
  <c r="E11" i="7"/>
  <c r="E55" i="7"/>
  <c r="K55" i="7" s="1"/>
  <c r="E59" i="7"/>
  <c r="K59" i="7" s="1"/>
  <c r="E63" i="7"/>
  <c r="K63" i="7" s="1"/>
  <c r="E12" i="7"/>
  <c r="E23" i="7"/>
  <c r="K23" i="7" s="1"/>
  <c r="E117" i="8"/>
  <c r="E14" i="7"/>
  <c r="E15" i="7"/>
  <c r="K15" i="7" s="1"/>
  <c r="E159" i="8" l="1"/>
  <c r="K159" i="8" s="1"/>
  <c r="K61" i="8"/>
  <c r="E54" i="8"/>
  <c r="K54" i="8" s="1"/>
  <c r="E58" i="8"/>
  <c r="K11" i="7"/>
  <c r="E8" i="7"/>
  <c r="K14" i="7"/>
  <c r="K13" i="7"/>
  <c r="E37" i="8"/>
  <c r="K37" i="8" s="1"/>
  <c r="K40" i="8"/>
  <c r="E121" i="8"/>
  <c r="K121" i="8" s="1"/>
  <c r="K124" i="8"/>
  <c r="E268" i="8"/>
  <c r="K268" i="8" s="1"/>
  <c r="K271" i="8"/>
  <c r="E254" i="8"/>
  <c r="K254" i="8" s="1"/>
  <c r="K257" i="8"/>
  <c r="E240" i="8"/>
  <c r="K240" i="8" s="1"/>
  <c r="K243" i="8"/>
  <c r="E191" i="8"/>
  <c r="K191" i="8" s="1"/>
  <c r="K194" i="8"/>
  <c r="K173" i="8"/>
  <c r="E114" i="8"/>
  <c r="K114" i="8" s="1"/>
  <c r="K117" i="8"/>
  <c r="E44" i="8"/>
  <c r="K44" i="8" s="1"/>
  <c r="K47" i="8"/>
  <c r="K33" i="8"/>
  <c r="E19" i="8"/>
  <c r="E128" i="8"/>
  <c r="K128" i="8" s="1"/>
  <c r="K131" i="8"/>
  <c r="E107" i="8"/>
  <c r="K107" i="8" s="1"/>
  <c r="K110" i="8"/>
  <c r="E93" i="8"/>
  <c r="K93" i="8" s="1"/>
  <c r="K96" i="8"/>
  <c r="E247" i="8"/>
  <c r="K247" i="8" s="1"/>
  <c r="K250" i="8"/>
  <c r="E198" i="8"/>
  <c r="K198" i="8" s="1"/>
  <c r="K201" i="8"/>
  <c r="E142" i="8"/>
  <c r="K142" i="8" s="1"/>
  <c r="K145" i="8"/>
  <c r="E72" i="8"/>
  <c r="K72" i="8" s="1"/>
  <c r="K75" i="8"/>
  <c r="E65" i="8"/>
  <c r="K65" i="8" s="1"/>
  <c r="K68" i="8"/>
  <c r="E236" i="8"/>
  <c r="E229" i="8"/>
  <c r="E10" i="8"/>
  <c r="E16" i="8"/>
  <c r="K16" i="8" s="1"/>
  <c r="E156" i="8"/>
  <c r="K156" i="8" s="1"/>
  <c r="E170" i="8"/>
  <c r="K170" i="8" s="1"/>
  <c r="E184" i="8"/>
  <c r="K184" i="8" s="1"/>
  <c r="K58" i="8"/>
  <c r="E30" i="8"/>
  <c r="K30" i="8" s="1"/>
  <c r="E44" i="7"/>
  <c r="K44" i="7" s="1"/>
  <c r="E20" i="7"/>
  <c r="K20" i="7" s="1"/>
  <c r="E10" i="7"/>
  <c r="K10" i="7" s="1"/>
  <c r="K8" i="7" s="1"/>
  <c r="K10" i="8" l="1"/>
  <c r="K19" i="8"/>
  <c r="E222" i="8"/>
  <c r="K222" i="8" s="1"/>
  <c r="E226" i="8"/>
  <c r="K226" i="8" s="1"/>
  <c r="K229" i="8"/>
  <c r="E233" i="8"/>
  <c r="K233" i="8" s="1"/>
  <c r="K236" i="8"/>
  <c r="E51" i="8"/>
  <c r="K51" i="8" s="1"/>
  <c r="E219" i="8"/>
  <c r="K219" i="8" s="1"/>
  <c r="E12" i="8" l="1"/>
  <c r="E9" i="8" s="1"/>
  <c r="G94" i="12"/>
  <c r="K12" i="8" l="1"/>
  <c r="K9" i="8" s="1"/>
  <c r="E107" i="12"/>
  <c r="F107" i="12" s="1"/>
  <c r="G107" i="12" s="1"/>
  <c r="F24" i="12" l="1"/>
  <c r="E24" i="12"/>
  <c r="D24" i="12"/>
  <c r="M72" i="7" l="1"/>
  <c r="O72" i="7" s="1"/>
  <c r="M36" i="7"/>
  <c r="M19" i="7"/>
  <c r="O66" i="7"/>
  <c r="M71" i="7" l="1"/>
  <c r="O71" i="7" s="1"/>
  <c r="M69" i="7"/>
  <c r="O69" i="7" s="1"/>
  <c r="M59" i="7"/>
  <c r="M70" i="7"/>
  <c r="O70" i="7" s="1"/>
  <c r="M68" i="7"/>
  <c r="O68" i="7" s="1"/>
  <c r="M18" i="7"/>
  <c r="M20" i="7" l="1"/>
  <c r="M63" i="7"/>
  <c r="M32" i="7"/>
  <c r="M34" i="7"/>
  <c r="M35" i="7"/>
  <c r="M33" i="7"/>
  <c r="M27" i="7"/>
  <c r="M31" i="7"/>
  <c r="M28" i="7"/>
  <c r="M24" i="7"/>
  <c r="M17" i="7"/>
  <c r="M44" i="7"/>
  <c r="M55" i="7" l="1"/>
  <c r="O55" i="7" s="1"/>
  <c r="O20" i="7"/>
  <c r="O44" i="7"/>
  <c r="M8" i="7" l="1"/>
  <c r="O8" i="7" s="1"/>
  <c r="M13" i="7"/>
  <c r="O13" i="7" s="1"/>
</calcChain>
</file>

<file path=xl/sharedStrings.xml><?xml version="1.0" encoding="utf-8"?>
<sst xmlns="http://schemas.openxmlformats.org/spreadsheetml/2006/main" count="2467" uniqueCount="717">
  <si>
    <t>№ п/п</t>
  </si>
  <si>
    <t xml:space="preserve">Отдельное мероприятие </t>
  </si>
  <si>
    <t>«Содействие занятости населения»</t>
  </si>
  <si>
    <t>администрация Вятскополянского района</t>
  </si>
  <si>
    <t xml:space="preserve"> «Поддержка и развитие малого предпринимательства»</t>
  </si>
  <si>
    <t xml:space="preserve">Подпрограмма </t>
  </si>
  <si>
    <t>управление финансов администрации Вятскополянского района</t>
  </si>
  <si>
    <t>всего</t>
  </si>
  <si>
    <t>«Создание условий, способствующих развитию района» на 2014-2020 годы</t>
  </si>
  <si>
    <t>Муниципальная программа</t>
  </si>
  <si>
    <t>Итого</t>
  </si>
  <si>
    <t>Главный распорядитель бюджетных средств</t>
  </si>
  <si>
    <t>Наименование муниципальной программы, подпрограммы, ведомственной целевой программы, отдельного мероприятия</t>
  </si>
  <si>
    <t>Статус</t>
  </si>
  <si>
    <t xml:space="preserve">внебюджетные источники  </t>
  </si>
  <si>
    <t>бюджеты других муниципальных районов и городских округов</t>
  </si>
  <si>
    <t>бюджеты поселений</t>
  </si>
  <si>
    <t>бюджет Вятскополянского района</t>
  </si>
  <si>
    <t>областной бюджет</t>
  </si>
  <si>
    <t>федеральный бюджет</t>
  </si>
  <si>
    <t xml:space="preserve">внебюджетные источники </t>
  </si>
  <si>
    <t xml:space="preserve">Подпрограмма  </t>
  </si>
  <si>
    <t xml:space="preserve">бюджеты поселений </t>
  </si>
  <si>
    <t>итого</t>
  </si>
  <si>
    <t>Источники финансирования</t>
  </si>
  <si>
    <t>2018 год</t>
  </si>
  <si>
    <t>2016 год</t>
  </si>
  <si>
    <t>2020 год</t>
  </si>
  <si>
    <t>Расходы на реализацию муниципальной программы за счет средств бюджета Вятскополянского района</t>
  </si>
  <si>
    <t xml:space="preserve">Прогнозная (справочная) оценка ресурсного обеспечения реализации муниципальной
</t>
  </si>
  <si>
    <t>программы за счет всех источников финансирования</t>
  </si>
  <si>
    <t>2014 год</t>
  </si>
  <si>
    <t>2015 год</t>
  </si>
  <si>
    <t>2017 год</t>
  </si>
  <si>
    <t>2019 год</t>
  </si>
  <si>
    <t>2</t>
  </si>
  <si>
    <t>2.2</t>
  </si>
  <si>
    <t>2.3</t>
  </si>
  <si>
    <t>Отдельное мероприятие</t>
  </si>
  <si>
    <t>«Профилактика правонарушений и обеспечение общественного порядка»</t>
  </si>
  <si>
    <t>«Меры противодействия немедицинскому потреблению наркотических средств и их незаконному обороту»</t>
  </si>
  <si>
    <t>«Обеспечение жильем молодых семей»</t>
  </si>
  <si>
    <t>«Реализация молодежной политики»</t>
  </si>
  <si>
    <t>«Развитие физической культуры и массового спорта»</t>
  </si>
  <si>
    <t>«Развитие культуры, художественного творчества, организация досуга и библиотечного обслуживания населения»</t>
  </si>
  <si>
    <t>«Взаимодействие с общественными объединениями, некоммерческими организациями социально ориентированного направления»</t>
  </si>
  <si>
    <t>«Развитие информационного общества и формирование электронного Правительства»</t>
  </si>
  <si>
    <t>«Развитие строительства, архитектуры и жилищно-коммунального хозяйства»</t>
  </si>
  <si>
    <t xml:space="preserve">«Организация  деятельности   администрации Вятскополянского района»  </t>
  </si>
  <si>
    <t xml:space="preserve">«Предоставление мер социальной поддержки отдельным категориям граждан Вятскополянского района» </t>
  </si>
  <si>
    <t>7</t>
  </si>
  <si>
    <t>8</t>
  </si>
  <si>
    <t>9</t>
  </si>
  <si>
    <t>10</t>
  </si>
  <si>
    <t>11</t>
  </si>
  <si>
    <t>12</t>
  </si>
  <si>
    <t>13</t>
  </si>
  <si>
    <t>3</t>
  </si>
  <si>
    <t>4</t>
  </si>
  <si>
    <t>«Обеспечение безопасности жизнедеятельности населения»</t>
  </si>
  <si>
    <t>Подпрограмма</t>
  </si>
  <si>
    <t>«Энергосбережение и повышение энергетической эффективности Вятскополянского района»</t>
  </si>
  <si>
    <t>контроль</t>
  </si>
  <si>
    <t>4.1</t>
  </si>
  <si>
    <t>4.2</t>
  </si>
  <si>
    <t>«Сокращение бюджетных расходов на потребление ЭР»</t>
  </si>
  <si>
    <t>«Совершенствование энергетического менеджмента»</t>
  </si>
  <si>
    <t>«Охрана окружающей среды Вятскополянского района»</t>
  </si>
  <si>
    <t>3.1</t>
  </si>
  <si>
    <t>3.2</t>
  </si>
  <si>
    <t>«Защита населения и территории Вятскополянского района от чрезвычайных ситуаций природного и техногенного характера»</t>
  </si>
  <si>
    <t>3.3</t>
  </si>
  <si>
    <t>«Обеспечение безопасности дорожного движения в Вятскополянском районе»</t>
  </si>
  <si>
    <t>3.4</t>
  </si>
  <si>
    <t xml:space="preserve">«Развитие экономического потенциала» </t>
  </si>
  <si>
    <t xml:space="preserve">«Реализация социальной политики» </t>
  </si>
  <si>
    <t>3.5</t>
  </si>
  <si>
    <t>«Строительство автомобильных дорог общего пользования местного значения»</t>
  </si>
  <si>
    <t>к муниципальной программе</t>
  </si>
  <si>
    <t xml:space="preserve"> </t>
  </si>
  <si>
    <t>14</t>
  </si>
  <si>
    <t>5</t>
  </si>
  <si>
    <t>5.1</t>
  </si>
  <si>
    <t>5.2</t>
  </si>
  <si>
    <t>«Улучшение демографической ситуации»</t>
  </si>
  <si>
    <t>1</t>
  </si>
  <si>
    <t>3.6</t>
  </si>
  <si>
    <t>3.7</t>
  </si>
  <si>
    <t>3.8</t>
  </si>
  <si>
    <t>3.9</t>
  </si>
  <si>
    <t>4.3</t>
  </si>
  <si>
    <t>4.4</t>
  </si>
  <si>
    <t>4.5</t>
  </si>
  <si>
    <t>15</t>
  </si>
  <si>
    <t>0531508</t>
  </si>
  <si>
    <t>0501510</t>
  </si>
  <si>
    <t>0505020</t>
  </si>
  <si>
    <t>перечень ЦС</t>
  </si>
  <si>
    <t>0548400</t>
  </si>
  <si>
    <t>0517100</t>
  </si>
  <si>
    <t>0509100</t>
  </si>
  <si>
    <t>0527900</t>
  </si>
  <si>
    <t>0538200</t>
  </si>
  <si>
    <t>0538201</t>
  </si>
  <si>
    <t>0538000</t>
  </si>
  <si>
    <t>0527700</t>
  </si>
  <si>
    <t>0527600</t>
  </si>
  <si>
    <t>0521841 (0801)</t>
  </si>
  <si>
    <t>0517000</t>
  </si>
  <si>
    <t>0525144</t>
  </si>
  <si>
    <t>0527840, 0527841</t>
  </si>
  <si>
    <t>0521403, 0521612</t>
  </si>
  <si>
    <t>0527200</t>
  </si>
  <si>
    <t>0527300</t>
  </si>
  <si>
    <t>0527400</t>
  </si>
  <si>
    <t>0527500</t>
  </si>
  <si>
    <t>0521615</t>
  </si>
  <si>
    <t>0538100</t>
  </si>
  <si>
    <t>0531509</t>
  </si>
  <si>
    <t>0538300</t>
  </si>
  <si>
    <t>0509000</t>
  </si>
  <si>
    <t>0501523</t>
  </si>
  <si>
    <t xml:space="preserve">0508500 (0100), 0501805 (0309), 0508521 (0309) </t>
  </si>
  <si>
    <t>Приложение 1</t>
  </si>
  <si>
    <t xml:space="preserve">Сведения о целевых показателях эффективности реализации муниципальной программы Вятскополянского района </t>
  </si>
  <si>
    <t>Наименование муниципальной программы, подпрограммы, ведомственной целевой программы, отдельного мероприятия, наименование показателей</t>
  </si>
  <si>
    <t>Единица измерения</t>
  </si>
  <si>
    <t>Значение показателя эффективности</t>
  </si>
  <si>
    <t>2012 год</t>
  </si>
  <si>
    <t>2013 год</t>
  </si>
  <si>
    <t>Муниципальная программа «Создание условий, способствующих развитию района» на 2014-2020 годы</t>
  </si>
  <si>
    <t>1.1</t>
  </si>
  <si>
    <t>Отгружено товаров собственного производства, выполненных работ и услуг собственными силами по видам экономической деятельности по полному кругу организаций (промышленность)</t>
  </si>
  <si>
    <t>Млн. рублей</t>
  </si>
  <si>
    <t>1.2</t>
  </si>
  <si>
    <t>Инвестиции в основной капитал за счет всех источников финансирования (по местонахождению заказчика)</t>
  </si>
  <si>
    <t>1.3</t>
  </si>
  <si>
    <t>Среднемесячная номинальная начисленная заработная плата в расчете на одного работника</t>
  </si>
  <si>
    <t>Рубль</t>
  </si>
  <si>
    <t xml:space="preserve">Подпрограмма «Развитие экономического потенциала» </t>
  </si>
  <si>
    <t>2.1</t>
  </si>
  <si>
    <t>Отдельное мероприятие «Развитие системы прогнозирования и оценка деятельности органов местного самоуправления»</t>
  </si>
  <si>
    <t>2.1.1</t>
  </si>
  <si>
    <t>Качество прогнозирования социально-экономического развития Вятскополянского района (отклонение фактических значений показателей социально-экономического развития области от прогнозных)</t>
  </si>
  <si>
    <t>Процент</t>
  </si>
  <si>
    <t>не более 10%</t>
  </si>
  <si>
    <t>2.1.2</t>
  </si>
  <si>
    <t>Своевременная оценка   эффективности   реализации муниципальных программ</t>
  </si>
  <si>
    <t>-</t>
  </si>
  <si>
    <t>Отдельное мероприятие «Поддержка и развитие малого предпринимательства»</t>
  </si>
  <si>
    <t>2.2.1</t>
  </si>
  <si>
    <t>Количество малых предприятий</t>
  </si>
  <si>
    <t>Единица</t>
  </si>
  <si>
    <t>2.2.2</t>
  </si>
  <si>
    <t>Доля среднесписочной численности работников (без внешних совместителей) малых предприятий в среднесписочной численности работников (без внешних совместителей) всех предприятий и организаций</t>
  </si>
  <si>
    <t>2.2.3</t>
  </si>
  <si>
    <t>Среднемесячная заработная плата наемных работников на малых предприятиях</t>
  </si>
  <si>
    <t>2.2.4</t>
  </si>
  <si>
    <t>Оборот продукции (услуг), производимой малыми предприятиями, в том числе микропредприятиями, и индивидуальными предпринимателями</t>
  </si>
  <si>
    <t>2.2.5</t>
  </si>
  <si>
    <t>Объем налоговых поступлений от субъектов малого предпринимательства в консолидированный бюджет области</t>
  </si>
  <si>
    <t>Отдельное мероприятие «Содействие занятости населения»</t>
  </si>
  <si>
    <t>2.3.1</t>
  </si>
  <si>
    <t>Доля трудоустроенных несовершеннолетних граждан в возрасте от 14 до 18 лет в свободное от учебы время в среднегодовой численности несовершеннолетних граждан в возрасте от 14 до 18 лет, проживающих в Вятскополянском районе</t>
  </si>
  <si>
    <t xml:space="preserve">Подпрограмма «Реализация социальной политики» </t>
  </si>
  <si>
    <t>Отдельное мероприятие «Профилактика правонарушений и обеспечение общественного порядка»</t>
  </si>
  <si>
    <t>3.1.1</t>
  </si>
  <si>
    <t>Количество преступлений, совершенных в общественных местах</t>
  </si>
  <si>
    <t>3.1.2</t>
  </si>
  <si>
    <t>Количество несовершеннолетних, принявших участие в мероприятиях, направленных на профилактику правонарушений</t>
  </si>
  <si>
    <t>Человек</t>
  </si>
  <si>
    <t>Отдельное мероприятие «Меры противодействия немедицинскому потреблению наркотических средств и их незаконному обороту»</t>
  </si>
  <si>
    <t>3.2.1</t>
  </si>
  <si>
    <t>Масштаб немедицинского потребления наркотиков относительно уровня 2012 года</t>
  </si>
  <si>
    <t>3.2.2</t>
  </si>
  <si>
    <t>Количество участников акций, конкурсов, мероприятий, направленных на профилактику немедицинского потребления наркотических средств</t>
  </si>
  <si>
    <t>Отдельное мероприятие «Реализация молодежной политики»</t>
  </si>
  <si>
    <t>3.3.1</t>
  </si>
  <si>
    <t>Охват молодежи, получающей соци-альные услуги в рамках различных молодежных мероприятий</t>
  </si>
  <si>
    <t>Отдельное мероприятие «Обеспечение жильем молодых семей»</t>
  </si>
  <si>
    <t>3.4.1</t>
  </si>
  <si>
    <t>Количество молодых семей,  улучшивших жилищные условия (в том числе с использованием заемных средств) при оказании содействия за счет средств федерального, областного и местного бюджетов</t>
  </si>
  <si>
    <t>Отдельное мероприятие «Развитие физической культуры и массового спорта»</t>
  </si>
  <si>
    <t>3.5.1</t>
  </si>
  <si>
    <t>Количество граждан, систематически занимающихся физической культурой и спортом</t>
  </si>
  <si>
    <t>3.5.2</t>
  </si>
  <si>
    <t>Количество человек, принявших участие в районных соревнованиях</t>
  </si>
  <si>
    <t>Отдельное мероприятие «Развитие культуры, художественного творчества, организация досуга и библиотечного обслуживания населения»</t>
  </si>
  <si>
    <t>3.6.1</t>
  </si>
  <si>
    <t>Количество посетителей районных культурно-досуговых мероприятий</t>
  </si>
  <si>
    <t>3.6.2</t>
  </si>
  <si>
    <t>Количество творческих коллективов, участвующих в международных, всероссийских, межрегиональных, региональных фестивалях, конкурсах</t>
  </si>
  <si>
    <t>Отдельное мероприятие «Деятельность межпоселенческих учреждений культуры»</t>
  </si>
  <si>
    <t>3.7.1</t>
  </si>
  <si>
    <t>Количество проведенных культурно-досуговых мероприятий</t>
  </si>
  <si>
    <t>3.7.2</t>
  </si>
  <si>
    <t>Количество книжных изданий, выдаваемых населению района</t>
  </si>
  <si>
    <t>Экземпляр</t>
  </si>
  <si>
    <t>Отдельное мероприятие «Взаимодействие с общественными объединениями, некоммерческими организациями социально ориентированного направления»</t>
  </si>
  <si>
    <t>3.8.1</t>
  </si>
  <si>
    <t>Количество мероприятий, проводимых совместно с общественными объединениями и НКО</t>
  </si>
  <si>
    <t>Отдельное мероприятие «Улучшение демографической ситуации»</t>
  </si>
  <si>
    <t>3.9.1</t>
  </si>
  <si>
    <t>Количество участников спортивно-оздоровительных клубов по месту жительства</t>
  </si>
  <si>
    <t>3.9.2</t>
  </si>
  <si>
    <t>Коэффициент естественного прироста населения</t>
  </si>
  <si>
    <t>Подпрограмма «Обеспечение безопасности жизнедеятельности населения»</t>
  </si>
  <si>
    <t>Отдельное мероприятие «Охрана окружающей среды Вятскополянского района»</t>
  </si>
  <si>
    <t>4.1.1</t>
  </si>
  <si>
    <t>площадь рекультивированных земель полигона твердых бытовых отходов вблизи г. Сосновка Вятскополянского района Кировской области</t>
  </si>
  <si>
    <t>Га</t>
  </si>
  <si>
    <t>4.1.2</t>
  </si>
  <si>
    <t>площадь лесозащитных полос вдоль автомобильных дорог общего пользования местного значения муниципального района</t>
  </si>
  <si>
    <t>Отдельное мероприятие «Защита населения и территории Вятскополянского района от чрезвычайных ситуаций природного и техногенного характера»</t>
  </si>
  <si>
    <t>4.2.1</t>
  </si>
  <si>
    <t xml:space="preserve">Ликвидация чрезвычайных ситуаций, возникших на территории Вятскополянского района </t>
  </si>
  <si>
    <t>4.3.1</t>
  </si>
  <si>
    <t>Км</t>
  </si>
  <si>
    <t>4.3.2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</si>
  <si>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</si>
  <si>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4.3.3</t>
  </si>
  <si>
    <t xml:space="preserve">Протяженность отремонтированных автомобильных дорог общего пользования местного значения в границах населенных пунктов </t>
  </si>
  <si>
    <t>Отдельное мероприятие «Строительство автомобильных дорог общего пользования местного значения»</t>
  </si>
  <si>
    <t>4.4.1</t>
  </si>
  <si>
    <t>на 3,2</t>
  </si>
  <si>
    <t>Отдельное мероприятие «Обеспечение безопасности дорожного движения в Вятскополянском районе»</t>
  </si>
  <si>
    <t>4.5.1</t>
  </si>
  <si>
    <t>сокращение количества погибших в результате дорожно-транспортных происшествий к уровню 2012 года (6 человек)</t>
  </si>
  <si>
    <t>на 10</t>
  </si>
  <si>
    <t>на 20</t>
  </si>
  <si>
    <t>на 30</t>
  </si>
  <si>
    <t>на 40</t>
  </si>
  <si>
    <t>на 50</t>
  </si>
  <si>
    <t>на 60</t>
  </si>
  <si>
    <t>на 70</t>
  </si>
  <si>
    <t>на 80</t>
  </si>
  <si>
    <t>сокращение количества дорожно-транспортных происшествий, в которых пострадали люди к уровню 2012 года (50 человек)</t>
  </si>
  <si>
    <t>на 15</t>
  </si>
  <si>
    <t>на 25</t>
  </si>
  <si>
    <t>на 35</t>
  </si>
  <si>
    <t>на 45</t>
  </si>
  <si>
    <t>сокращение количества детей, пострадавших в результате дорожно-транспортных происшествий по  собственной неосторожности к уровню 2012 года (2 человека)</t>
  </si>
  <si>
    <t>на 100</t>
  </si>
  <si>
    <t>Подпрограмма «Энергосбережение и повышение энергетической эффективности Вятскополянского района»</t>
  </si>
  <si>
    <t>Отдельное мероприятие «Совершенствование энергетического менеджмента»</t>
  </si>
  <si>
    <t>5.1.1</t>
  </si>
  <si>
    <t xml:space="preserve">Динамика энергоёмкости муниципального продукта </t>
  </si>
  <si>
    <t>Кг.у.т./тыс. руб.мун. продукта</t>
  </si>
  <si>
    <t>Отдельное мероприятие «Сокращение бюджетных расходов на потребление ЭР»</t>
  </si>
  <si>
    <t>5.2.1</t>
  </si>
  <si>
    <t>Объём экономии ЭЭ в натуральном выражении</t>
  </si>
  <si>
    <t>Тыс.кВт*ч.</t>
  </si>
  <si>
    <t>5.2.2</t>
  </si>
  <si>
    <t>Объём экономии ЭЭ в стоимостном выражении</t>
  </si>
  <si>
    <t>Тыс.рублей</t>
  </si>
  <si>
    <t>5.2.3</t>
  </si>
  <si>
    <t>Объём экономии ТЭ в натуральном выражении</t>
  </si>
  <si>
    <t>Тыс.Гкал</t>
  </si>
  <si>
    <t>5.2.4</t>
  </si>
  <si>
    <t>Объём экономии ТЭ в стоимостном выражении</t>
  </si>
  <si>
    <t>5.2.5</t>
  </si>
  <si>
    <t>Объём экономии воды в натуральном выражении</t>
  </si>
  <si>
    <t>Тыс.куб. метров</t>
  </si>
  <si>
    <t>5.2.6</t>
  </si>
  <si>
    <t>Объём экономии воды в стоимостном выражении</t>
  </si>
  <si>
    <t>5.2.7</t>
  </si>
  <si>
    <t>Объём экономии природного газа в натуральном выражении</t>
  </si>
  <si>
    <t>5.2.8</t>
  </si>
  <si>
    <t>Объём экономии природного газа в стоимостном выражении</t>
  </si>
  <si>
    <t>5.2.9</t>
  </si>
  <si>
    <t>Удельный расход ТЭ бюджетного учреждения (далее - БУ) на 1 м2 общей площади, расчеты за которую осуществляются с использованием приборов учета</t>
  </si>
  <si>
    <t>Гкал/кв. метр</t>
  </si>
  <si>
    <t>5.2.10</t>
  </si>
  <si>
    <t>Удельный расход ТЭ БУ на 1 м2 общей площади, расчеты за которую осуществляются с применением расчетных способов</t>
  </si>
  <si>
    <t>5.2.11</t>
  </si>
  <si>
    <t>Удельный расход воды на снабжение БУ, расчеты за которую осуществляются с использованием приборов учета на 1 чел в год</t>
  </si>
  <si>
    <t>Куб.метров/ чел.</t>
  </si>
  <si>
    <t>5.2.12</t>
  </si>
  <si>
    <t>Удельный расход воды на обеспечение БУ, расчеты за которую осуществляются с применением расчетных способов на 1 чел в год</t>
  </si>
  <si>
    <t>5.2.13</t>
  </si>
  <si>
    <t>Удельный расход ЭЭ на обеспечение БУ, расчеты за которую осуществляются с использованием приборов учета на 1 чел.</t>
  </si>
  <si>
    <t>кВт*ч/чел.</t>
  </si>
  <si>
    <t>5.2.14</t>
  </si>
  <si>
    <t>Удельный расход ЭЭ на обеспечение БУ, расчеты за которую осуществляются с применением расчетных способов на 1 чел.</t>
  </si>
  <si>
    <t>5.2.15</t>
  </si>
  <si>
    <t>Изменение удельного расхода ЭЭ на обеспечение БУ, расчеты за которую осуществляются с использованием приборов учета на 1 чел.</t>
  </si>
  <si>
    <t>5.2.16</t>
  </si>
  <si>
    <t>Изменение удельного расхода ЭЭ на обеспечение БУ, расчеты за которую осуществляются с применением расчетных способов на 1 чел.</t>
  </si>
  <si>
    <t>5.2.17</t>
  </si>
  <si>
    <t>Изменение отношения удельного расхода ЭЭ на обеспечение БУ, расчеты за которую осуществляются с применением расчетных способов, к удельному расходу ЭЭ на обеспечение БУ, расчеты за которую осуществляются с использованием приборов учета</t>
  </si>
  <si>
    <t>5.2.18</t>
  </si>
  <si>
    <t>Доля объемов ЭЭ, потребляемой БУ, расчеты за которую осуществляются с использованием приборов учета, в общем объеме ЭЭ, потребляемой БУ на территории Вятскополянского района</t>
  </si>
  <si>
    <t>5.2.19</t>
  </si>
  <si>
    <t>Доля объемов ТЭ, потребляемой БУ, расчеты за которую осуществляются с использованием приборов учета, в общем объеме ТЭ, потребляемой БУ на территории Вятскополянского района</t>
  </si>
  <si>
    <t>5.2.20</t>
  </si>
  <si>
    <t>Доля объемов воды, потребляемой БУ, расчеты за которую осуществляются с использованием приборов учета, в общем объеме воды, потребляемой БУ на территории Вятскополянского района</t>
  </si>
  <si>
    <t>5.2.21</t>
  </si>
  <si>
    <t>Доля объемов природного газа, потребляемого БУ, расчеты за который осуществляются с использованием приборов учета, в общем объеме природного газа, потребляемого БУ на территории Вятскополянского района</t>
  </si>
  <si>
    <t>5.2.22</t>
  </si>
  <si>
    <t>Доля расходов бюджета Вятскополянского района на обеспечение энергетическими ресурсами БУ</t>
  </si>
  <si>
    <t>5.2.22.1</t>
  </si>
  <si>
    <t>для фактических условий</t>
  </si>
  <si>
    <t>5.2.22.2</t>
  </si>
  <si>
    <t>для сопоставимых условий</t>
  </si>
  <si>
    <t>5.2.23</t>
  </si>
  <si>
    <t>Динамика расходов бюджета Вятскополянского района на обеспечение энергетическими ресурсами БУ</t>
  </si>
  <si>
    <t>5.2.23.1</t>
  </si>
  <si>
    <t>5.2.23.2</t>
  </si>
  <si>
    <t>5.2.24</t>
  </si>
  <si>
    <t>Доля БУ, финансируемых за счет бюджета Вятскополянского района, в общем объеме БУ, в отношении которых проведено обязательное энергетическое обследование</t>
  </si>
  <si>
    <t>5.2.25</t>
  </si>
  <si>
    <t>Число энергосервисных договоров, заключенных муниципальными заказчиками</t>
  </si>
  <si>
    <t>Шт.</t>
  </si>
  <si>
    <t>5.2.26</t>
  </si>
  <si>
    <t>Доля государственных, муниципальных заказчиков в общем объеме муниципальных заказчиков, которыми заключены энергосервисные договоры</t>
  </si>
  <si>
    <t>5.2.27</t>
  </si>
  <si>
    <t>Доля товаров, работ, услуг, закупаемых для муниципальных нужд в соответствии с требованиями энергетической эффективности, в общем объеме закупаемых товаров, работ, услуг для муниципальных нужд</t>
  </si>
  <si>
    <t>6</t>
  </si>
  <si>
    <t>Подпрограмма «Противодействие коррупции»</t>
  </si>
  <si>
    <t>6.1</t>
  </si>
  <si>
    <t>Отдельное мероприятие «Формирование механизма противодействия коррупции»</t>
  </si>
  <si>
    <t>6.1.1</t>
  </si>
  <si>
    <t>Доля проектов муниципальных правовых актов, прошедших антикоррупционную экспертизу в отчетном периоде, от общего количества проектов муниципальных правовых актов, подлежащих антикоррупционной экспертизе в отчетном периоде</t>
  </si>
  <si>
    <t>6.2</t>
  </si>
  <si>
    <t>Отдельное мероприятие «Совершенствование организации деятельности органов местного самоуправления в сфере закупок товаров, работ, услуг для обеспечения муниципальных нужд»</t>
  </si>
  <si>
    <t>6.2.1</t>
  </si>
  <si>
    <t>Количество выявленных коррупционных нарушений в сфере осуществления закупок товаров, работ, услуг для обеспечения муниципальных нужд</t>
  </si>
  <si>
    <t>6.3</t>
  </si>
  <si>
    <t>Отдельное мероприятие «Совершенствование работы по антикоррупционным механизмам в системе кадровой работы»</t>
  </si>
  <si>
    <t>6.3.1</t>
  </si>
  <si>
    <t xml:space="preserve">Доля муниципальных служащих, в отношении сведений о доходах,  об имуществе и обязательствах имущественного характера которых проведен внутренний мониторинг,  от общего числа муниципальных служащих, представляющих указанные сведения </t>
  </si>
  <si>
    <t>6.4</t>
  </si>
  <si>
    <t>Отдельное мероприятие «Противодействие и профилактика коррупции, в экономической и социальной сферах, повышение качества предоставления муниципальных услуг»</t>
  </si>
  <si>
    <t>6.4.1</t>
  </si>
  <si>
    <t>Доля устраненных нарушений в сферах с высокими коррупционными рисками, от общего числа выявленных коррупционных нарушений</t>
  </si>
  <si>
    <t>6.5</t>
  </si>
  <si>
    <t>Отдельное мероприятие «Повышение эффективности управления муниципальной собственностью»</t>
  </si>
  <si>
    <t>6.5.1</t>
  </si>
  <si>
    <t>Количество выявленных коррупционных нарушений в сфере использования муниципального имущества</t>
  </si>
  <si>
    <t>6.6</t>
  </si>
  <si>
    <t>Отдельное мероприятие «Повышение информационной открытости деятельности органов местного самоуправления, формирование антикоррупционного общественного сознания и нетерпимости к проявлениям коррупции»</t>
  </si>
  <si>
    <t>6.6.1</t>
  </si>
  <si>
    <t>Количество отчетов о деятельности комиссии по противодействию коррупции в Вятскополянском муниципальном районе, размещенных на официальном сайте Вятскополянского района</t>
  </si>
  <si>
    <t>не менее 4</t>
  </si>
  <si>
    <t xml:space="preserve">Ведомственная целевая программа «Организация  деятельности   администрации Вятскополянского района»  на 2014-2016 годы </t>
  </si>
  <si>
    <t>7.1</t>
  </si>
  <si>
    <t>Достижение годовой итоговой бальной оценки качества финансового менеджмента главного распорядителя средств- администрации Вятскополянского района</t>
  </si>
  <si>
    <t>Балл</t>
  </si>
  <si>
    <t>7.2</t>
  </si>
  <si>
    <t>Наличие фактов нецелевого использования бюджетных средств</t>
  </si>
  <si>
    <t>1/0</t>
  </si>
  <si>
    <t>7.3</t>
  </si>
  <si>
    <t>Наличие просроченной кредиторской задолженности, в том числе по оплате труда</t>
  </si>
  <si>
    <t>Ведомственная целевая программа «Развитие муниципальной службы в Администрации Вятскополянского района» на 2014-2016 годы</t>
  </si>
  <si>
    <t>8.1</t>
  </si>
  <si>
    <t xml:space="preserve">Доля муниципальных служащих, данные о которых включены в единую информационную базу данных муниципальных служащих, в общем количестве муни-ципальных служащих </t>
  </si>
  <si>
    <t>8.2</t>
  </si>
  <si>
    <t>Количество муниципальных служащих в администрации Вятскополянского района, прошедших подготовку, повышение квалификации и стажировку</t>
  </si>
  <si>
    <t>8.3</t>
  </si>
  <si>
    <t xml:space="preserve">Доля должностей муниципальной службы, на которые сформирован кадровый резерв, в общей штатной численности муниципальных служащих </t>
  </si>
  <si>
    <t>Ведомственная целевая программа «Информатизация администрации Вятскополянского района» на 2014-2016 годы</t>
  </si>
  <si>
    <t>9.1</t>
  </si>
  <si>
    <t>Доля рабочих мест, отвечающих требованиям Федерального закона от 27.07.2006 № 152-ФЗ «О персональных данных»</t>
  </si>
  <si>
    <t>9.2</t>
  </si>
  <si>
    <t>Удельный вес компьютеров, подключенных к высокоскоростной локально-вычислительной сети</t>
  </si>
  <si>
    <t>9.3</t>
  </si>
  <si>
    <t>Модернизация серверов администрации района</t>
  </si>
  <si>
    <t>Ведомственная целевая программа «Предоставление мер социальной поддержки отдельным категориям граждан Вятскополянского района» на 2014-2016 годы</t>
  </si>
  <si>
    <t>10.1</t>
  </si>
  <si>
    <t>Количество пенсионеров, получивших пенсии за выслугу лет и доплату к пенсии</t>
  </si>
  <si>
    <t>10.2</t>
  </si>
  <si>
    <t>Количество граждан, получивших субсидию на оплату жилого помещения и коммунальных услуг</t>
  </si>
  <si>
    <t>10.3</t>
  </si>
  <si>
    <t>Количество  детей-сирот, детей, оставшихся без попечения родителей, а также лиц из их числа, получивших  ежемесячную выплату денежных средств</t>
  </si>
  <si>
    <t>10.4</t>
  </si>
  <si>
    <t>Количество приемных родителей, получивших вознаграждение</t>
  </si>
  <si>
    <t>10.5</t>
  </si>
  <si>
    <t>Количество лиц из числа детей-сирот и детей, оставшихся без попечения родителей, обеспеченных жилыми помещениями</t>
  </si>
  <si>
    <t>Отдельное мероприятие «Развитие строительства, архитектуры и жилищно-коммунального хозяйства»</t>
  </si>
  <si>
    <t>11.1</t>
  </si>
  <si>
    <t>Общий объем ввода жилья</t>
  </si>
  <si>
    <t>Кв. метр</t>
  </si>
  <si>
    <t>11.2</t>
  </si>
  <si>
    <t>Ввод жилья на душу населения</t>
  </si>
  <si>
    <t>Кв.метров/ чел</t>
  </si>
  <si>
    <t>11.3</t>
  </si>
  <si>
    <t>Уровень обеспеченности населения жильем</t>
  </si>
  <si>
    <t>11.4</t>
  </si>
  <si>
    <t>Доля малоэтажного жилья в общем объеме ввода жилья</t>
  </si>
  <si>
    <t>11.5</t>
  </si>
  <si>
    <t>Доля аварийного жилого фонда в общем объеме жилого фонда в Вятскополянском районе</t>
  </si>
  <si>
    <t>11.6</t>
  </si>
  <si>
    <t>Уровень газификации населенных пунктов Вятскополянского района</t>
  </si>
  <si>
    <t>11.7</t>
  </si>
  <si>
    <t>Увеличение объемов капитального ремонта и (или) реконструкции многоквартирных домов</t>
  </si>
  <si>
    <t>11.8</t>
  </si>
  <si>
    <t>Обеспечение модернизации объектов коммунальной инфраструктуры</t>
  </si>
  <si>
    <t>Отдельное мероприятие «Развитие информационного общества и формирование электронного Правительства»</t>
  </si>
  <si>
    <t>12.1</t>
  </si>
  <si>
    <t>Доля муниципальных услуг, переведенных в электронный вид, от общего количества муниципальных услуг</t>
  </si>
  <si>
    <t>12.2</t>
  </si>
  <si>
    <t>Доля обращений по муниципальным
услугам через Единый портал и региональный портал  к общему количеству обращений за муниципальными услугами</t>
  </si>
  <si>
    <t>12.3</t>
  </si>
  <si>
    <t xml:space="preserve">Уровень удовлетворенности населения информационной открытостью органов местного самоуправления </t>
  </si>
  <si>
    <t>Отдельное мероприятие «Организация  деятельности   администрации Вятскополянского района»</t>
  </si>
  <si>
    <t>13.1</t>
  </si>
  <si>
    <t>Годовая итоговая бальная оценка качества финансового менеджмента главного распорядителя средств - администрации Вятскополянского района</t>
  </si>
  <si>
    <t>13.2</t>
  </si>
  <si>
    <t>13.3</t>
  </si>
  <si>
    <t xml:space="preserve">Отдельное мероприятие «Развитие муниципальной службы в Администрации Вятскополянского района» </t>
  </si>
  <si>
    <t>14.1</t>
  </si>
  <si>
    <t>Доля муниципальных служащих, данные о которых включены в единую информационную базу данных муниципальных служащих, в % от общего количества муниципальных служащих</t>
  </si>
  <si>
    <t>%</t>
  </si>
  <si>
    <t>14.2</t>
  </si>
  <si>
    <t xml:space="preserve">Количество муниципальных служащих, прошедших подготовку, повышение квалификации и стажировку за счет средств местного бюджета </t>
  </si>
  <si>
    <t>14.3</t>
  </si>
  <si>
    <t>Доля должностей муниципальной службы, на которые сформирован кадровый резерв, в % от штатной численности муниципальных служащих</t>
  </si>
  <si>
    <t>Отдельное мероприятие «Предоставление мер социальной поддержки отдельным категориям граждан Вятскополянского района»</t>
  </si>
  <si>
    <t>15.1</t>
  </si>
  <si>
    <t>15.2</t>
  </si>
  <si>
    <t>15.3</t>
  </si>
  <si>
    <t>15.4</t>
  </si>
  <si>
    <t>15.5</t>
  </si>
  <si>
    <t xml:space="preserve">Приложение 2
</t>
  </si>
  <si>
    <t xml:space="preserve">Сведения об  основных мерах правового регулирования в сфере реализации муниципальной программы </t>
  </si>
  <si>
    <t>Вятскополянского района «Создание условий, способствующих развитию района» на 2014-2020 годы</t>
  </si>
  <si>
    <t>Вид правового акта (в разрезе подпрограмм, ведомственных целевых программ, отдельных мероприятий)</t>
  </si>
  <si>
    <t>Основные положения правового акта</t>
  </si>
  <si>
    <t>Ответственный исполнитель и соисполнители</t>
  </si>
  <si>
    <t>Ожидаемые сроки принятия правового акта</t>
  </si>
  <si>
    <t>Постановление администрации Вятскополянского района</t>
  </si>
  <si>
    <t>Об утверждении муниципальной программы Вятскополянского района «Создание условий, способствующих развитию района» на 2021-2025 годы</t>
  </si>
  <si>
    <t>Администрация Вятскополянского района</t>
  </si>
  <si>
    <t>Апрель- май, ежегодно</t>
  </si>
  <si>
    <t>2.1.3</t>
  </si>
  <si>
    <t xml:space="preserve">О внесении изменений в постановление администрации Вятскополянского района от 29.07.2013 № 1242 </t>
  </si>
  <si>
    <t>По мере необходимости</t>
  </si>
  <si>
    <t xml:space="preserve">Постановление администрации Вятскополянского района </t>
  </si>
  <si>
    <t>Утверждение плана мероприятий по профилактике правонарушений, направленных на активизацию борьбы с пьянством, алкоголизмом, преступностью, безнадзорностью, беспризорностью  несовершеннолетних, на ресоциализацию лиц, вернувшихся из мест лишения свободы; информационно-пропагандистскую деятельность;- повышение взаимодействия и координации работы органов местного самоуправления, правоохранительных органов, общественных формирований и граждан.</t>
  </si>
  <si>
    <t>Январь ежегодно</t>
  </si>
  <si>
    <t>Утверждение плана мероприятий по профилактике немедицинского потребления наркотических средств и их незаконному обороту в Вятскополянском районе, направленных на повышение взаимодействия и координации работы органов местного самоуправления, правоохранительных органов, общественных формирований и граждан по профилактике распространения наркомании и токсикомании и связанной с ними преступности; формирование у подростков и молодежи мотивации к ведению здорового образа жизни; информационно-пропагандистскую деятельность</t>
  </si>
  <si>
    <t>Утверждение плана мероприятий по реализации молодежной политики в Вятскополянском районе по следующим направлениям: духовно-нравственное и гражданско-патриотическое воспитание молодежи; реализация творческого потенциала молодежи; повышение статуса сельское молодежи; вовлечение молодежи в социальную практику, развитие волонтерского движения; поддержка общественных инициатив; популяризация здорового образа жизни и профилактику асоциальных явлений.</t>
  </si>
  <si>
    <t>Утверждение норматива стоимости одного квадратного метра жилья на текущий год, необходимого для расчета суммы социальной выплаты</t>
  </si>
  <si>
    <t>Февраль  ежегодно</t>
  </si>
  <si>
    <t>Утверждение плана мероприятий по развитию физической культуры и массового спорта в Вятскополянском районе по следующим направлениям: Спартакиада школьников общеобразовательных учреждений Вятскополянского района в рамках Президентских игр; Спартакиада допризывной молодежи; районные соревнования среди детей, подростков и юношества; Спартакиада среди поселений района; районные соревнования по видам спорта, фестивали и конкурсы; участие спортсменов Вятскополянского района в областных, зональных, всероссийских соревнований</t>
  </si>
  <si>
    <t>Решение Вятскополянской районной Думы</t>
  </si>
  <si>
    <t>Утверждение Порядка предоставления и расходования иных межбюджетных трансфертов бюджетам поселений на реализацию мероприятий по сохранению, эффективному использованию и ремонту детских, дворовых, спортивных площадок</t>
  </si>
  <si>
    <t>Март-апрель ежегодно</t>
  </si>
  <si>
    <t>Утверждение календарного плана основных культурно – досуговых мероприятий администрации Вятскополянского района по следующим направлениям: создание условий для организации досуга и обеспечения жителей района услугами организации культуры; совершенствование мастерства и повышение качества оказания услуг населению; участие в региональных, всероссийских, международных конкурсах и фестивалях</t>
  </si>
  <si>
    <t>Утверждение плана мероприятий по взаимодействию администрации Вятскополянского района с общественными объединениями и НОК по следующим направлениям: информационное обеспечение и популяризация механизмов взаимодействия; организация и проведение совместных мероприятий.</t>
  </si>
  <si>
    <t>о выделении средств резервного фонда (размер выделяемых бюджетных ассигнований; наименование организации, которой выделяются средства резервного фонда; сроки предоставления отчета об использовании бюджетных ассигнований резервного фонда)</t>
  </si>
  <si>
    <t>Утверждение порядков разработки документов стратегического планирования, утверждение (одобрение) документов стратегического планирования в соответствии с Планом подготовки документов стратегического планирования («дорожной карты») в Вятскополянском районе, предусмотренных Федеральным законом от 28.06.2014 № 172-ФЗ «О стратегическом планировании в Российской Федерации» и отдельными положениями Бюджетного кодекса Российской Федерации</t>
  </si>
  <si>
    <t>2015-2017 годы</t>
  </si>
  <si>
    <t xml:space="preserve">О разработке прогноза социально-экономического развития на среднесрочный период </t>
  </si>
  <si>
    <t>3.10</t>
  </si>
  <si>
    <t>Отдельное мероприятие "Профилактика экстремизма и гармонизация межнациональных и межконфессиональных отношений в Вятскополянском районе"</t>
  </si>
  <si>
    <t>3.10.1</t>
  </si>
  <si>
    <t>Количество мероприятий, направленных на профилактику экстремизма и гармонизацию межнациональных отношений</t>
  </si>
  <si>
    <t>Единиц</t>
  </si>
  <si>
    <t>3.10.2</t>
  </si>
  <si>
    <t>Количество посетителей   мероприятий, направленных на профилактику экстремизма и гармонизации межнациональных отношений</t>
  </si>
  <si>
    <t>3.5.3</t>
  </si>
  <si>
    <t>3.5.4</t>
  </si>
  <si>
    <t>Количество построенных спортивных сооружений</t>
  </si>
  <si>
    <t>Количество отремонтированных спортивных объектов</t>
  </si>
  <si>
    <t>единица</t>
  </si>
  <si>
    <t>2.4</t>
  </si>
  <si>
    <t>Своевременное финансирование выборов депутатов районной Думы муниципального образования Вятскополянский муниципальный район Кировской области в 2016 году</t>
  </si>
  <si>
    <t>2.4.1</t>
  </si>
  <si>
    <t>да/нет</t>
  </si>
  <si>
    <t>да</t>
  </si>
  <si>
    <t>Отдельное мероприятие «Обеспечение проведения выборов и референдумов»</t>
  </si>
  <si>
    <t>16</t>
  </si>
  <si>
    <t>16.1</t>
  </si>
  <si>
    <t>Отдельное мероприятие «Осуществление полномочий Российской Федерации по проведению Всероссийской сельскохозяйственной переписи в 2016 году»</t>
  </si>
  <si>
    <t>Проведение Всероссийской сельскохозяйственной переписи в 2016 году</t>
  </si>
  <si>
    <t xml:space="preserve">«Обеспечение проведения выборов и референдумов» </t>
  </si>
  <si>
    <t>4.6</t>
  </si>
  <si>
    <t>«Содержание автомобильных дорог общего пользования местного значения»</t>
  </si>
  <si>
    <t>«Ремонт автомобильных дорог общего пользования местного значения»</t>
  </si>
  <si>
    <t>«Содержание  автомобильных дорог общего пользования местного значения»</t>
  </si>
  <si>
    <t>Отдельное мероприятие «Содержание автомобильных дорог общего пользования местного значения»</t>
  </si>
  <si>
    <t xml:space="preserve">Содержание автомобильных дорог общего пользования местного значения </t>
  </si>
  <si>
    <t>Отдельное мероприятие «Ремонт автомобильных дорог общего пользования местного значения»</t>
  </si>
  <si>
    <t>Протяженность отремонтированных автомобильных дорог общего пользования местного значения  вне границ населенных пунктов</t>
  </si>
  <si>
    <t>Протяженность отремонтированных автомобильных дорог общего пользования местного значения  в границах населенных пунктов</t>
  </si>
  <si>
    <t>Увеличение протяженности автомобильных дорог общего пользования местного значения по сравнению с уровнем 2012 года</t>
  </si>
  <si>
    <t>4.4.2</t>
  </si>
  <si>
    <t>4.4.3</t>
  </si>
  <si>
    <t>4.4.,4</t>
  </si>
  <si>
    <t>4.6.1</t>
  </si>
  <si>
    <t>4.6.2</t>
  </si>
  <si>
    <t>4.6.3</t>
  </si>
  <si>
    <t>20(12)</t>
  </si>
  <si>
    <t>3.11</t>
  </si>
  <si>
    <t>3.11.1</t>
  </si>
  <si>
    <t>3.11.2</t>
  </si>
  <si>
    <t xml:space="preserve">Процент </t>
  </si>
  <si>
    <t>2.5</t>
  </si>
  <si>
    <t>2.5.1</t>
  </si>
  <si>
    <t xml:space="preserve"> «Развитие пассажирских перевозок на территории Вятскополянского района»</t>
  </si>
  <si>
    <t xml:space="preserve">  «Развитие пассажирских перевозок на территории Вятскополянского района»</t>
  </si>
  <si>
    <t>2.5.2</t>
  </si>
  <si>
    <t>Доля населения, проживающего в населенных пунктах, не имеющих регулярного автобусного сообщения с административным центром муниципального района, в общей численности населения муниципального района</t>
  </si>
  <si>
    <t>Отдельное мероприятие «Развитие пассажирских перевозок на территории Вятскополянского района»</t>
  </si>
  <si>
    <t>Отдельное мероприятие «Строительство «Физкультурно-оздоровительного комплекса, Кировская область, Вятскополянский район, г. Сосновка, ул. Мира (район ДК «Судостроитель»)» с модификацией повторно применяемой проектной документации «Физкультурно-оздоровительный комплекс в г. Советск Кировской области»</t>
  </si>
  <si>
    <t>3.7.3</t>
  </si>
  <si>
    <t>Количество участников клубных формирований</t>
  </si>
  <si>
    <t>3.7.4</t>
  </si>
  <si>
    <t>Количество  посещений муниципальных библиотек</t>
  </si>
  <si>
    <t>3.7.5</t>
  </si>
  <si>
    <t>2021 год</t>
  </si>
  <si>
    <t>Количество зарегистрированных преступлений</t>
  </si>
  <si>
    <t xml:space="preserve">Единица </t>
  </si>
  <si>
    <t>2022 год</t>
  </si>
  <si>
    <t>2023 год</t>
  </si>
  <si>
    <t>2024 год</t>
  </si>
  <si>
    <t>7.4</t>
  </si>
  <si>
    <t>7.5</t>
  </si>
  <si>
    <t>7.6</t>
  </si>
  <si>
    <t>7.7</t>
  </si>
  <si>
    <t>«Развитие муниципальной службы в администрации Вятскополянского района»</t>
  </si>
  <si>
    <t xml:space="preserve">Отдельное мероприятие «Развитие муниципальной службы в администрации Вятскополянского района» </t>
  </si>
  <si>
    <t xml:space="preserve"> -</t>
  </si>
  <si>
    <t>Увеличение протяженности автомобильных дорог общего пользования местного значения по сравнению с уровнем 2018 года</t>
  </si>
  <si>
    <t>сокращение количества детей, пострадавших в результате дорожно-транспортных происшествий по  собственной неосторожности к уровню 2018 года (4 человека)</t>
  </si>
  <si>
    <t xml:space="preserve"> - </t>
  </si>
  <si>
    <t>Своевременное финансирование выборов депутатов районной Думы муниципального образования Вятскополянский муниципальный район Кировской области в 2021 году</t>
  </si>
  <si>
    <t>Отдельное мероприятие «Осуществление полномочий Российской Федерации по проведению Всероссийской переписи населения в 2020 году»</t>
  </si>
  <si>
    <t>Проведение Всероссийской переписи населения в 2020 году</t>
  </si>
  <si>
    <t>Количество лиц, зарегистрированных с диагнозом "наркомания" на 100 тыс. населения</t>
  </si>
  <si>
    <t>Охват молодежи, получающей социальные услуги в рамках различных молодежных мероприятий</t>
  </si>
  <si>
    <t>Объем налоговых поступлений от субъектов малого предпринимательства в консолидированный бюджет муниципального района</t>
  </si>
  <si>
    <t>Увеличение количества перевезенных пассажиров  по отношению к уровню 2018 года</t>
  </si>
  <si>
    <t xml:space="preserve">Ремонт автомобильных дорог общего пользования местного значения  </t>
  </si>
  <si>
    <t>Порядок формирования и использования бюджетных ассигнований дорожного фонда муниципального образования  Вятскополянский район Кировской области</t>
  </si>
  <si>
    <t xml:space="preserve">Порядок осуществления
муниципального контроля 
за обеспечением сохранности
автомобильных дорог местного значения в границах Вятскополянского района
</t>
  </si>
  <si>
    <t>Порядок ремонта и содержания автомобильных дорог общего пользования местного значения Вятскополянского района, их участков и сооружений на них</t>
  </si>
  <si>
    <t>Порядок информационного обеспечения пользователей автомобильными дорогами общего пользования местного значения</t>
  </si>
  <si>
    <t>Отдел социального развития администрации Вятскополянского района</t>
  </si>
  <si>
    <t>Об утверждении календарного плана мероприятий по профилактике экстремизма и гармонизации межнациональных и межконфессиональных отношений"</t>
  </si>
  <si>
    <t>2.10.1</t>
  </si>
  <si>
    <t>2.10</t>
  </si>
  <si>
    <t>Об утверждении календарного плана мероприятий с общественными объединениями, некоммерческими организациями социально-ориентированного направления</t>
  </si>
  <si>
    <t>2.8.1</t>
  </si>
  <si>
    <t>2.8</t>
  </si>
  <si>
    <t>Об утверждении календарного плана основных культурно – досуговых мероприятий а</t>
  </si>
  <si>
    <t>2.6.1</t>
  </si>
  <si>
    <t>2.6</t>
  </si>
  <si>
    <t>Об утверждении календарного плана спортивно-массовых мероприятий на территории Вятскополянского района</t>
  </si>
  <si>
    <t>Об утверждении норматива стоимости одного квадратного метра жилья на текущий год, необходимого для расчета суммы социальной выплаты</t>
  </si>
  <si>
    <t xml:space="preserve">Об утверждении плана мероприятий по реализации молодежной политики на территории Вятскополянского района </t>
  </si>
  <si>
    <t>Об утверждении плана мероприятий по реализации отдельного мероприятия  «Меры противодействия немедицинскому потреблению наркотических средств и их незаконному обороту»</t>
  </si>
  <si>
    <t xml:space="preserve">Об утверждении плана мероприятий по реализации отдельного мероприятия «Профилактика правонарушений и обеспечение общественного порядка» </t>
  </si>
  <si>
    <t xml:space="preserve">О внесении изменений в постановление администрации Вятскополянского района от 27.09.2019 №756 </t>
  </si>
  <si>
    <t>1.1.3</t>
  </si>
  <si>
    <t>О разработке прогноза социально-экономического развития на очередной год и плановый период</t>
  </si>
  <si>
    <t>1.1.2</t>
  </si>
  <si>
    <t xml:space="preserve">план мероприятий по реализации стратегии социально-экономического развития муниципального образования Вятскополянский муниципальный район Кировской области на период до 2035 года
</t>
  </si>
  <si>
    <t>О внесении изменений в Стратегию социально – экономического развития муниципального образования Вятскополянский муниципальный район Кировской области на период до 2035 года</t>
  </si>
  <si>
    <t>1.1.1</t>
  </si>
  <si>
    <t>га</t>
  </si>
  <si>
    <t>8.4</t>
  </si>
  <si>
    <t>Доля заявителей, удовлетворенных качеством предоставленных муниципальных услуг, от общего числа опрошенных заявителей</t>
  </si>
  <si>
    <t>Доля численности населения, имеющего возможность получения муниципальных услуг, предоставляемых по принципу "одного окна"</t>
  </si>
  <si>
    <t>Доля обращений по муниципальным услугам через Единый портал и (или) региональный портал к общему количеству обращений за муниципальными услугами</t>
  </si>
  <si>
    <t>Нормативы финансовых затрат на содержание, ремонт и капитальный ремонт автомобильных дорог общего пользования местного значения и правила расчета размера ассигнований местного бюджета на указанные цели</t>
  </si>
  <si>
    <t>Стоимость и перечень услуг по присоединению объектов дорожного сервиса к автомобильным дорогам общего пользования местного значения</t>
  </si>
  <si>
    <t>Порядок определения размера вреда, причиняемого тяжеловесными транспортными средствами при движении по автомобильным дорогам местного значения</t>
  </si>
  <si>
    <t xml:space="preserve">Постановление администрации Вятскополянского района  </t>
  </si>
  <si>
    <t xml:space="preserve">Решение Вятскополянской районной Думы </t>
  </si>
  <si>
    <t>«Деятельность районных учреждений культуры»</t>
  </si>
  <si>
    <t>Муниципальное бюджетное учреждение культуры "Вятскополянский районный организационно-методический центр" (МБУК Вятскополянский РОМЦ)</t>
  </si>
  <si>
    <t>Отдельное мероприятие «Деятельность районных учреждений культуры»</t>
  </si>
  <si>
    <t>4.7.</t>
  </si>
  <si>
    <t>Отдельное мероприятие «Профилактика терроризма, а также минимизация и ликвидация последствий его проявлений,  формирование у граждан неприятия идеологии терроризма»</t>
  </si>
  <si>
    <t>4.7.1.</t>
  </si>
  <si>
    <t>увеличение количества проводимых информационных и пропагандистских мероприятий в сфере противодействия идеологии терроризма</t>
  </si>
  <si>
    <t>шт.</t>
  </si>
  <si>
    <t>4.7.2.</t>
  </si>
  <si>
    <t>увеличение доли населения, вовлеченного в проводимые мероприятия по профилактике терроризма, в том числе лиц, наиболее подверженных воздействию идеологии терроризма</t>
  </si>
  <si>
    <t>4.7</t>
  </si>
  <si>
    <t>Количество созданных малых спортивных площадок центров тестирования Всероссийского физкультурно-спортивного комплекса «Готов к труду и обороне» (ГТО)</t>
  </si>
  <si>
    <t>площадь рекультивированных земель в нселенных пунктах Вятскополянского района Кировской области</t>
  </si>
  <si>
    <t>создание мест (площадок) накопления твердых коммунальных отходов 4 шт. в Омгинском с/п, 6 шт. в Сосновском г/п</t>
  </si>
  <si>
    <t>3.12</t>
  </si>
  <si>
    <t>Отдельное мероприятие "Деятельность учреждений в сфере физической культуры и спорта"</t>
  </si>
  <si>
    <t>3.12.1</t>
  </si>
  <si>
    <t>Количество человек, занимающихся по программам спортивной подготовки</t>
  </si>
  <si>
    <t>человек</t>
  </si>
  <si>
    <t>управление образования администрации Вятскополянского района</t>
  </si>
  <si>
    <t>7.8</t>
  </si>
  <si>
    <t>Количество районных проектов, реализованных в рамках ППМИ</t>
  </si>
  <si>
    <t>4.1.3</t>
  </si>
  <si>
    <t>создание мест (площадок) накопления твердых коммунальных отходов 4 шт. в Среднетойменском с/п, 18 шт. в Сосновском г/п</t>
  </si>
  <si>
    <t>Приобретение котла на твердом топливе в котельную дер. Гремячка Вятскополянского района Кировской области</t>
  </si>
  <si>
    <t>7.9</t>
  </si>
  <si>
    <t>7.10</t>
  </si>
  <si>
    <t>Приобретение дымовой трубы на газовую котельную дер. Чекашево Вятскополянского района Кировской области</t>
  </si>
  <si>
    <t>3.7.6</t>
  </si>
  <si>
    <t>Количество посещений организаций культуры по отношению к уровню 2017 года</t>
  </si>
  <si>
    <t>Количество потуплений в фонды муниципальных библиотек</t>
  </si>
  <si>
    <t>3.13</t>
  </si>
  <si>
    <t>Отдельное мероприятие "Реализация мероприятий национального проекта "Демография" федерального проекта "Спорт - норма жизни"</t>
  </si>
  <si>
    <t>3.13.1</t>
  </si>
  <si>
    <t xml:space="preserve">единиц </t>
  </si>
  <si>
    <t xml:space="preserve">Уровень обеспеченности граждан спортивными объектами исходя из единовременной пропускной способности объектов спорта </t>
  </si>
  <si>
    <t>3.14</t>
  </si>
  <si>
    <t>3.14.1</t>
  </si>
  <si>
    <t>Отдельное мероприятие "Финансовая поддержка детско-юношеского спорта"</t>
  </si>
  <si>
    <t>Количество учреждений спорта, оснащенных спортивным оборудованием, инвентарем, экипировкой</t>
  </si>
  <si>
    <t>7.11</t>
  </si>
  <si>
    <t>7.12</t>
  </si>
  <si>
    <t xml:space="preserve">Приобретение газового котла на котельную по ул. Куйбышева г.Сосновка Вятскополянского района </t>
  </si>
  <si>
    <t xml:space="preserve">Приобретение газового котла на котельную дер. Средние Шуни и с.Слудка Вятскополянского района </t>
  </si>
  <si>
    <t>4.1.4</t>
  </si>
  <si>
    <t>создание мест (площадок) накопления твердых коммунальных отходов 20 шт. в сельских поселениях Вятскополянского района, 28 шт. в Сосновском городском поселении</t>
  </si>
  <si>
    <t>3.2.3</t>
  </si>
  <si>
    <t>Вовлеченность населения в незаконный оборот наркотиков</t>
  </si>
  <si>
    <t>случаев на 100 тыс. населения</t>
  </si>
  <si>
    <t>Криминогенность наркомании</t>
  </si>
  <si>
    <t>Количество социально-культурных площадок –гостиных «Доверие», организованных в рамках проекта</t>
  </si>
  <si>
    <t xml:space="preserve">Количество семей с детьми, находящихся в  социально опасном положении и иной трудной жизненной  ситуации, охваченных мероприятия в рамках проекта </t>
  </si>
  <si>
    <t>Количество отремонтированных объектов спорта</t>
  </si>
  <si>
    <t xml:space="preserve">Единиц  </t>
  </si>
  <si>
    <t>3.7.7</t>
  </si>
  <si>
    <t>Количество отремонтированных объектов культуры</t>
  </si>
  <si>
    <t>3.7.8</t>
  </si>
  <si>
    <t>Количество созданных модельных библиотек</t>
  </si>
  <si>
    <t>2025 год</t>
  </si>
  <si>
    <t>не менее 5</t>
  </si>
  <si>
    <t>«Создание условий, способствующих развитию района» на 2020-2025 годы</t>
  </si>
  <si>
    <t>3.15</t>
  </si>
  <si>
    <t>Отдельное мероприятие "Деятельность учреждений дополнительного образования в сфере культуры"</t>
  </si>
  <si>
    <t>Количество учащихся в районных ДШИ</t>
  </si>
  <si>
    <t>Количество обучающихся и педагогов  ДШИ, участвующих в международных, всероссийских, межрегиональных, региональных фестивалях, конкурсах</t>
  </si>
  <si>
    <t>единиц</t>
  </si>
  <si>
    <t xml:space="preserve"> Отдельное мероприятие "Деятельность учреждений дополнительного образования в сфере культуры"</t>
  </si>
  <si>
    <t>Муниципальная программа «Создание условий, способствующих развитию района» на 2020-2025 годы</t>
  </si>
  <si>
    <t>3.2.4</t>
  </si>
  <si>
    <t>3.15.1</t>
  </si>
  <si>
    <t>3.15.2</t>
  </si>
  <si>
    <t>3.14.2</t>
  </si>
  <si>
    <t>Количество спортивных школ, участвующих в мероприятиях включенных в календарный план официальных физкультурных и спортивных мероприятий в Кировской области</t>
  </si>
  <si>
    <t xml:space="preserve">3.7.9. </t>
  </si>
  <si>
    <t>Количество проведенных мероприятий по комплектованию книжных фондов библиотек муниципальных образований и государственных общедоступных библиотек субъектов Российской Федерации</t>
  </si>
  <si>
    <t>4.1.5</t>
  </si>
  <si>
    <t>Создание мест (площадок) накопления твердых коммунальных отходов</t>
  </si>
  <si>
    <t>4.1.6</t>
  </si>
  <si>
    <t>ликвидация свалок бытовых (коммунальных) отходов на территории Кировской области, неотвечающих требованиям природоохранного законодательства, в сельских поселениях Вятскополянского района</t>
  </si>
  <si>
    <t>4.8.</t>
  </si>
  <si>
    <t>Отдельное мероприятие «Органиизация места массового отдыха и обеспечение безопасности людей на водных объектах в период купального периода»</t>
  </si>
  <si>
    <t>4.8.1.</t>
  </si>
  <si>
    <t>Организовано место массового отдыха и обеспечение безопасности людей на водных объектах в период купального периода</t>
  </si>
  <si>
    <t>4.8</t>
  </si>
  <si>
    <t>«Органиизация места массового отдыха и обеспечение безопасности людей на водных объектах в период купального периода»</t>
  </si>
  <si>
    <t>Отдельное мероприятие «Реализация мероприятий  еализация мероприятий по оказанию поддержки детям, находящимся в трудной жизненной ситуации»</t>
  </si>
  <si>
    <t>2026 год</t>
  </si>
  <si>
    <t>Количество созданных виртуальных залов</t>
  </si>
  <si>
    <t>Количество организаций дополнительного образования со специальным наименованием «спортивная школа», а также муниципальных учреждений дополнительного образования, реализующих дополнительные общеобразовательные программы в области физической культуры и спорта, оснащенных спортивным оборудованием,  инвентарем, экипировкой</t>
  </si>
  <si>
    <t xml:space="preserve">Количество мероприятий, включенных в календарный план  официальных физкультурных мероприятий и спортивных мероприятий Кировской области, в которых жители муниципального образования приняли участие </t>
  </si>
  <si>
    <t>Количество спортивных школ, участвующих в мероприятиях, включенных в календарный план официальных физкультурных и спортивных мероприятий в Кировской области</t>
  </si>
  <si>
    <t>Отдельное мероприятие "Финансовая поддержка детско-юношеского  спорта и массового спорта"</t>
  </si>
  <si>
    <t>Количество случаев отравления наркотиками, в том числе среди несовершеннолетних</t>
  </si>
  <si>
    <t>Случаев на 100 тыс. населения</t>
  </si>
  <si>
    <t>Количество случаев смерти в результате потребления наркотиков</t>
  </si>
  <si>
    <t>3.5.4.</t>
  </si>
  <si>
    <t>Количество введенных в эксплуатацию спортивных сооружений</t>
  </si>
  <si>
    <t>Отдельное мероприятие «Реализация мероприятий национального проекта «Демография» федерального проекта «Спорт - норма жизни»</t>
  </si>
  <si>
    <t>Отдельное мероприятие "Финансовая поддержка детско-юношеского ти массового спорта"</t>
  </si>
  <si>
    <t>3.13.2</t>
  </si>
  <si>
    <t>3.2.5</t>
  </si>
  <si>
    <t>"Гармонизация межнациональных отношений в  Вятскополянском районе"</t>
  </si>
  <si>
    <t>«Гармонизация межнациональных отношений в  Вятскополянском районе"</t>
  </si>
  <si>
    <t>Отдельное мероприятие "Гармонизация межнациональных отношений в  Вятскополянском районе"</t>
  </si>
  <si>
    <t>3.13.3</t>
  </si>
  <si>
    <t>Количество мероприятий, направленных на  гармонизацию межнациональных отношений</t>
  </si>
  <si>
    <t>Количество посетителей   мероприятий, направленных на гармонизации межнациональных отношений</t>
  </si>
  <si>
    <t>Приобретение и установка двух котлов в котельной дер. Гремячка</t>
  </si>
  <si>
    <t>Обеспечение модернизации объектов коммунальной инфраструктуры не менее 20% ежегодно</t>
  </si>
  <si>
    <t xml:space="preserve">процент </t>
  </si>
  <si>
    <t>«Создание условий, способствующих развитию района» на 2025-2030 годы</t>
  </si>
  <si>
    <t>Отдельное мероприятие "Финансовая поддержка детско-юношеского и массового спорта"</t>
  </si>
  <si>
    <t>6.7</t>
  </si>
  <si>
    <t>6.8</t>
  </si>
  <si>
    <t>6.9</t>
  </si>
  <si>
    <t>Муниципальная программа «Создание условий, способствующих развитию района» на 2025-2030 годы</t>
  </si>
  <si>
    <t>Отдельное мероприятие «Разработка проектной документации»</t>
  </si>
  <si>
    <t>Разработка проектной документации на капитальный ремонт мостов</t>
  </si>
  <si>
    <t>Увеличение протяженности автомобильных дорог общего пользования местного значения по сравнению с уровнем 2023 года</t>
  </si>
  <si>
    <t>Наименование муниципальной программы, подпрограммы, отдельного мероприятия, наименование показателей</t>
  </si>
  <si>
    <t>Создание условий, способствующих развитию района» на 2025-2030 годы</t>
  </si>
  <si>
    <t>количество человек, занимающихся по дополнительным образовательным программам спортивной подготовки</t>
  </si>
  <si>
    <t xml:space="preserve">Количество посещений организаций культуры </t>
  </si>
  <si>
    <t>сокращение количества детей, пострадавших в результате дорожно-транспортных происшествий по  собственной неосторожности к уровню 2023 года (1 чел)</t>
  </si>
  <si>
    <t>1 человек</t>
  </si>
  <si>
    <t>Об утверждении муниципальной программы Вятскополянского района «Создание условий, способствующих развитию района» на 2025-2030 годы</t>
  </si>
  <si>
    <t>Вятскополянского района «Создание условий, способствующих развитию района» на 2025-2030 годы</t>
  </si>
  <si>
    <t>Отдельное мероприятие "Гармонизация межнациональных отношений в Вятскополянском районе"</t>
  </si>
  <si>
    <t>2.7</t>
  </si>
  <si>
    <t>Вид правового акта (в разрезе подпрограмм, отдельных мероприятий)</t>
  </si>
  <si>
    <t>2.9</t>
  </si>
  <si>
    <t>2.11</t>
  </si>
  <si>
    <t>2.12</t>
  </si>
  <si>
    <t>2.13</t>
  </si>
  <si>
    <t>2.14</t>
  </si>
  <si>
    <t>Приложение 3 к муниципальной программе</t>
  </si>
  <si>
    <t>Приложение 4 к муниципальной программе</t>
  </si>
  <si>
    <t>"Создание условий для формирования положительного имиджа администрации Вятскополянского района"</t>
  </si>
  <si>
    <t>Отдельное мероприятие "Создание условий для формирования положительного имиджа администрации Вятскополянского района"</t>
  </si>
  <si>
    <t>Изготовлено промопродукции: разработка и изготовление печатной продукции (календари, баннеры, открытки, дипломы, грамоты, афиши, агитационные и информационные материалы)</t>
  </si>
  <si>
    <t>Отсутствие фактов нецелевого использования бюджетных средств</t>
  </si>
  <si>
    <t>Отстутсвие просроченной кредиторской задолженности, в том числе по оплате труда</t>
  </si>
  <si>
    <t>3.5.5.</t>
  </si>
  <si>
    <t>Количество проведенных региональных, межрегиональных, всероссийских спортивных соревнований и фестивалей</t>
  </si>
  <si>
    <t xml:space="preserve">Обеспечено финансирование выборов </t>
  </si>
  <si>
    <t>«Развитие системы прогнозирования и оценка деятельности органов местного самоуправления»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</si>
</sst>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-* #,##0_р_._-;\-* #,##0_р_._-;_-* &quot;-&quot;_р_._-;_-@_-"/>
    <numFmt numFmtId="165" formatCode="_-* #,##0.00_р_._-;\-* #,##0.00_р_._-;_-* &quot;-&quot;??_р_._-;_-@_-"/>
    <numFmt numFmtId="166" formatCode="_-* #,##0.000_р_._-;\-* #,##0.000_р_._-;_-* &quot;-&quot;??_р_._-;_-@_-"/>
    <numFmt numFmtId="167" formatCode="_-* #,##0.000_р_._-;\-* #,##0.000_р_._-;_-* &quot;-&quot;???_р_._-;_-@_-"/>
    <numFmt numFmtId="168" formatCode="0.000"/>
    <numFmt numFmtId="169" formatCode="_-* #,##0.0_р_._-;\-* #,##0.0_р_._-;_-* &quot;-&quot;??_р_._-;_-@_-"/>
    <numFmt numFmtId="170" formatCode="_-* #,##0_р_._-;\-* #,##0_р_._-;_-* &quot;-&quot;??_р_._-;_-@_-"/>
    <numFmt numFmtId="171" formatCode="_-* #,##0.0_р_._-;\-* #,##0.0_р_._-;_-* &quot;-&quot;?_р_._-;_-@_-"/>
    <numFmt numFmtId="172" formatCode="0.0"/>
    <numFmt numFmtId="173" formatCode="#,##0.0_ ;\-#,##0.0\ "/>
    <numFmt numFmtId="174" formatCode="_-* #,##0.000\ _₽_-;\-* #,##0.000\ _₽_-;_-* &quot;-&quot;???\ _₽_-;_-@_-"/>
    <numFmt numFmtId="175" formatCode="#,##0.0;\-#,##0.0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8"/>
      <name val="Arial"/>
    </font>
    <font>
      <sz val="8"/>
      <name val="Arial"/>
    </font>
    <font>
      <sz val="10"/>
      <name val="Times New Roman"/>
      <family val="1"/>
      <charset val="204"/>
    </font>
    <font>
      <b/>
      <sz val="15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CCFFCC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392">
    <xf numFmtId="0" fontId="0" fillId="0" borderId="0" xfId="0"/>
    <xf numFmtId="166" fontId="3" fillId="0" borderId="1" xfId="1" applyNumberFormat="1" applyFont="1" applyFill="1" applyBorder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6" fillId="0" borderId="0" xfId="0" applyFont="1" applyFill="1"/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NumberFormat="1" applyFont="1" applyAlignment="1">
      <alignment vertical="top"/>
    </xf>
    <xf numFmtId="49" fontId="2" fillId="0" borderId="0" xfId="0" applyNumberFormat="1" applyFont="1" applyAlignment="1">
      <alignment vertical="center" wrapText="1"/>
    </xf>
    <xf numFmtId="49" fontId="3" fillId="0" borderId="0" xfId="0" applyNumberFormat="1" applyFont="1" applyAlignment="1">
      <alignment vertical="center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center" vertical="center"/>
    </xf>
    <xf numFmtId="49" fontId="3" fillId="0" borderId="0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 vertical="top" wrapText="1"/>
    </xf>
    <xf numFmtId="0" fontId="3" fillId="0" borderId="0" xfId="0" applyNumberFormat="1" applyFont="1" applyBorder="1" applyAlignment="1">
      <alignment vertical="top" wrapText="1"/>
    </xf>
    <xf numFmtId="49" fontId="3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top"/>
    </xf>
    <xf numFmtId="0" fontId="2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Alignment="1">
      <alignment vertical="center"/>
    </xf>
    <xf numFmtId="49" fontId="3" fillId="0" borderId="0" xfId="0" applyNumberFormat="1" applyFont="1" applyAlignment="1">
      <alignment horizontal="left" vertical="center"/>
    </xf>
    <xf numFmtId="49" fontId="6" fillId="0" borderId="0" xfId="0" applyNumberFormat="1" applyFont="1" applyFill="1"/>
    <xf numFmtId="49" fontId="0" fillId="0" borderId="0" xfId="0" applyNumberFormat="1" applyFill="1"/>
    <xf numFmtId="0" fontId="0" fillId="0" borderId="0" xfId="0" applyFill="1"/>
    <xf numFmtId="0" fontId="4" fillId="0" borderId="0" xfId="0" applyFont="1" applyFill="1" applyAlignment="1">
      <alignment vertical="center" wrapText="1"/>
    </xf>
    <xf numFmtId="49" fontId="4" fillId="0" borderId="0" xfId="0" applyNumberFormat="1" applyFont="1" applyFill="1" applyAlignment="1">
      <alignment vertical="center" wrapText="1"/>
    </xf>
    <xf numFmtId="0" fontId="0" fillId="0" borderId="0" xfId="0" applyFont="1" applyFill="1" applyAlignment="1">
      <alignment horizontal="center" vertical="center" wrapText="1"/>
    </xf>
    <xf numFmtId="49" fontId="0" fillId="0" borderId="0" xfId="0" applyNumberFormat="1" applyFont="1" applyFill="1" applyAlignment="1">
      <alignment horizontal="center" vertical="center" wrapText="1"/>
    </xf>
    <xf numFmtId="167" fontId="0" fillId="0" borderId="0" xfId="0" applyNumberFormat="1" applyFont="1" applyFill="1" applyAlignment="1">
      <alignment vertical="center" wrapText="1"/>
    </xf>
    <xf numFmtId="49" fontId="0" fillId="0" borderId="0" xfId="0" applyNumberFormat="1" applyFont="1" applyFill="1" applyAlignment="1">
      <alignment vertical="center" wrapText="1"/>
    </xf>
    <xf numFmtId="0" fontId="0" fillId="0" borderId="0" xfId="0" applyFont="1" applyFill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left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169" fontId="7" fillId="0" borderId="1" xfId="1" applyNumberFormat="1" applyFont="1" applyFill="1" applyBorder="1" applyAlignment="1">
      <alignment horizontal="center" vertical="center" wrapText="1"/>
    </xf>
    <xf numFmtId="169" fontId="7" fillId="0" borderId="1" xfId="1" applyNumberFormat="1" applyFont="1" applyFill="1" applyBorder="1" applyAlignment="1">
      <alignment vertical="center" wrapText="1"/>
    </xf>
    <xf numFmtId="170" fontId="7" fillId="0" borderId="0" xfId="0" applyNumberFormat="1" applyFont="1" applyFill="1" applyAlignment="1">
      <alignment vertical="center" wrapText="1"/>
    </xf>
    <xf numFmtId="171" fontId="7" fillId="0" borderId="0" xfId="0" applyNumberFormat="1" applyFont="1" applyFill="1" applyAlignment="1">
      <alignment vertical="center" wrapText="1"/>
    </xf>
    <xf numFmtId="170" fontId="7" fillId="0" borderId="1" xfId="1" applyNumberFormat="1" applyFont="1" applyFill="1" applyBorder="1" applyAlignment="1">
      <alignment horizontal="center" vertical="center" wrapText="1"/>
    </xf>
    <xf numFmtId="172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right" vertical="center" wrapText="1"/>
    </xf>
    <xf numFmtId="0" fontId="7" fillId="0" borderId="5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9" fontId="12" fillId="0" borderId="21" xfId="0" applyNumberFormat="1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166" fontId="3" fillId="0" borderId="2" xfId="1" applyNumberFormat="1" applyFont="1" applyFill="1" applyBorder="1" applyAlignment="1">
      <alignment vertical="center" wrapText="1"/>
    </xf>
    <xf numFmtId="166" fontId="3" fillId="0" borderId="0" xfId="1" applyNumberFormat="1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49" fontId="0" fillId="0" borderId="0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center" vertical="center"/>
    </xf>
    <xf numFmtId="172" fontId="7" fillId="0" borderId="1" xfId="1" applyNumberFormat="1" applyFont="1" applyFill="1" applyBorder="1" applyAlignment="1">
      <alignment horizontal="center" vertical="center" wrapText="1"/>
    </xf>
    <xf numFmtId="170" fontId="7" fillId="0" borderId="1" xfId="1" applyNumberFormat="1" applyFont="1" applyFill="1" applyBorder="1" applyAlignment="1">
      <alignment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172" fontId="7" fillId="0" borderId="2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wrapText="1"/>
    </xf>
    <xf numFmtId="49" fontId="12" fillId="0" borderId="1" xfId="0" applyNumberFormat="1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left" vertical="top" wrapText="1"/>
    </xf>
    <xf numFmtId="0" fontId="12" fillId="0" borderId="1" xfId="0" applyNumberFormat="1" applyFont="1" applyFill="1" applyBorder="1" applyAlignment="1">
      <alignment vertical="top" wrapText="1"/>
    </xf>
    <xf numFmtId="49" fontId="12" fillId="0" borderId="1" xfId="0" applyNumberFormat="1" applyFont="1" applyFill="1" applyBorder="1" applyAlignment="1">
      <alignment horizontal="center" vertical="top"/>
    </xf>
    <xf numFmtId="49" fontId="14" fillId="0" borderId="1" xfId="0" applyNumberFormat="1" applyFont="1" applyFill="1" applyBorder="1" applyAlignment="1">
      <alignment horizontal="left" vertical="top" wrapText="1"/>
    </xf>
    <xf numFmtId="49" fontId="14" fillId="0" borderId="1" xfId="0" applyNumberFormat="1" applyFont="1" applyFill="1" applyBorder="1" applyAlignment="1">
      <alignment horizontal="center" vertical="top"/>
    </xf>
    <xf numFmtId="0" fontId="12" fillId="0" borderId="1" xfId="0" applyFont="1" applyFill="1" applyBorder="1" applyAlignment="1">
      <alignment vertical="center" wrapText="1"/>
    </xf>
    <xf numFmtId="49" fontId="15" fillId="0" borderId="1" xfId="0" applyNumberFormat="1" applyFont="1" applyFill="1" applyBorder="1" applyAlignment="1">
      <alignment horizontal="center" vertical="top" wrapText="1"/>
    </xf>
    <xf numFmtId="0" fontId="15" fillId="0" borderId="1" xfId="0" applyNumberFormat="1" applyFont="1" applyFill="1" applyBorder="1" applyAlignment="1">
      <alignment vertical="top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49" fontId="12" fillId="0" borderId="0" xfId="0" applyNumberFormat="1" applyFont="1" applyBorder="1" applyAlignment="1">
      <alignment horizontal="center" vertical="center" wrapText="1"/>
    </xf>
    <xf numFmtId="49" fontId="12" fillId="0" borderId="0" xfId="0" applyNumberFormat="1" applyFont="1" applyBorder="1" applyAlignment="1">
      <alignment horizontal="left" vertical="center" wrapText="1"/>
    </xf>
    <xf numFmtId="0" fontId="12" fillId="0" borderId="0" xfId="0" applyNumberFormat="1" applyFont="1" applyBorder="1" applyAlignment="1">
      <alignment vertical="top" wrapText="1"/>
    </xf>
    <xf numFmtId="49" fontId="12" fillId="0" borderId="0" xfId="0" applyNumberFormat="1" applyFont="1" applyBorder="1" applyAlignment="1">
      <alignment horizontal="left" vertical="top" wrapText="1"/>
    </xf>
    <xf numFmtId="49" fontId="12" fillId="0" borderId="0" xfId="0" applyNumberFormat="1" applyFont="1" applyBorder="1" applyAlignment="1">
      <alignment horizontal="center" vertical="top" wrapText="1"/>
    </xf>
    <xf numFmtId="49" fontId="12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left" vertical="center"/>
    </xf>
    <xf numFmtId="0" fontId="12" fillId="0" borderId="0" xfId="0" applyNumberFormat="1" applyFont="1" applyAlignment="1">
      <alignment vertical="top"/>
    </xf>
    <xf numFmtId="49" fontId="12" fillId="0" borderId="0" xfId="0" applyNumberFormat="1" applyFont="1" applyAlignment="1">
      <alignment horizontal="left" vertical="top"/>
    </xf>
    <xf numFmtId="49" fontId="12" fillId="0" borderId="0" xfId="0" applyNumberFormat="1" applyFont="1" applyAlignment="1">
      <alignment horizontal="center" vertical="top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7" fillId="0" borderId="0" xfId="0" applyFont="1" applyFill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173" fontId="7" fillId="0" borderId="1" xfId="1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172" fontId="2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49" fontId="16" fillId="0" borderId="0" xfId="0" applyNumberFormat="1" applyFont="1" applyFill="1"/>
    <xf numFmtId="0" fontId="16" fillId="0" borderId="0" xfId="0" applyFont="1" applyFill="1"/>
    <xf numFmtId="168" fontId="16" fillId="0" borderId="0" xfId="0" applyNumberFormat="1" applyFont="1" applyFill="1"/>
    <xf numFmtId="2" fontId="16" fillId="0" borderId="0" xfId="0" applyNumberFormat="1" applyFont="1" applyFill="1"/>
    <xf numFmtId="0" fontId="18" fillId="0" borderId="0" xfId="0" applyFont="1" applyFill="1" applyAlignment="1">
      <alignment horizontal="left" vertical="center" wrapText="1"/>
    </xf>
    <xf numFmtId="0" fontId="16" fillId="0" borderId="0" xfId="0" applyFont="1" applyFill="1" applyAlignment="1">
      <alignment vertical="center"/>
    </xf>
    <xf numFmtId="49" fontId="16" fillId="0" borderId="0" xfId="0" applyNumberFormat="1" applyFont="1" applyFill="1" applyAlignment="1">
      <alignment horizontal="center" vertical="center"/>
    </xf>
    <xf numFmtId="168" fontId="16" fillId="0" borderId="0" xfId="0" applyNumberFormat="1" applyFont="1" applyFill="1" applyAlignment="1">
      <alignment vertical="center"/>
    </xf>
    <xf numFmtId="49" fontId="16" fillId="0" borderId="0" xfId="0" applyNumberFormat="1" applyFont="1" applyFill="1" applyAlignment="1">
      <alignment vertical="center"/>
    </xf>
    <xf numFmtId="2" fontId="16" fillId="0" borderId="0" xfId="0" applyNumberFormat="1" applyFont="1" applyFill="1" applyAlignment="1">
      <alignment vertical="center"/>
    </xf>
    <xf numFmtId="0" fontId="17" fillId="0" borderId="24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vertical="top" wrapText="1"/>
    </xf>
    <xf numFmtId="166" fontId="17" fillId="0" borderId="26" xfId="1" applyNumberFormat="1" applyFont="1" applyFill="1" applyBorder="1" applyAlignment="1">
      <alignment vertical="top" wrapText="1"/>
    </xf>
    <xf numFmtId="0" fontId="17" fillId="0" borderId="1" xfId="0" applyFont="1" applyFill="1" applyBorder="1" applyAlignment="1">
      <alignment vertical="top" wrapText="1"/>
    </xf>
    <xf numFmtId="0" fontId="17" fillId="0" borderId="12" xfId="0" applyFont="1" applyFill="1" applyBorder="1" applyAlignment="1">
      <alignment vertical="top" wrapText="1"/>
    </xf>
    <xf numFmtId="0" fontId="17" fillId="0" borderId="6" xfId="0" applyFont="1" applyFill="1" applyBorder="1" applyAlignment="1">
      <alignment vertical="top" wrapText="1"/>
    </xf>
    <xf numFmtId="0" fontId="18" fillId="0" borderId="9" xfId="0" applyFont="1" applyFill="1" applyBorder="1" applyAlignment="1">
      <alignment vertical="top" wrapText="1"/>
    </xf>
    <xf numFmtId="0" fontId="18" fillId="0" borderId="1" xfId="0" applyFont="1" applyFill="1" applyBorder="1" applyAlignment="1">
      <alignment vertical="top" wrapText="1"/>
    </xf>
    <xf numFmtId="0" fontId="18" fillId="0" borderId="12" xfId="0" applyFont="1" applyFill="1" applyBorder="1" applyAlignment="1">
      <alignment vertical="top" wrapText="1"/>
    </xf>
    <xf numFmtId="49" fontId="17" fillId="0" borderId="0" xfId="1" applyNumberFormat="1" applyFont="1" applyFill="1" applyBorder="1" applyAlignment="1">
      <alignment vertical="top" wrapText="1"/>
    </xf>
    <xf numFmtId="49" fontId="16" fillId="0" borderId="0" xfId="0" applyNumberFormat="1" applyFont="1" applyFill="1" applyAlignment="1">
      <alignment vertical="center" wrapText="1"/>
    </xf>
    <xf numFmtId="165" fontId="17" fillId="0" borderId="1" xfId="1" applyNumberFormat="1" applyFont="1" applyFill="1" applyBorder="1" applyAlignment="1">
      <alignment vertical="top" wrapText="1"/>
    </xf>
    <xf numFmtId="174" fontId="16" fillId="0" borderId="0" xfId="0" applyNumberFormat="1" applyFont="1" applyFill="1"/>
    <xf numFmtId="165" fontId="17" fillId="0" borderId="5" xfId="1" applyNumberFormat="1" applyFont="1" applyFill="1" applyBorder="1" applyAlignment="1">
      <alignment vertical="top" wrapText="1"/>
    </xf>
    <xf numFmtId="165" fontId="17" fillId="0" borderId="9" xfId="1" applyNumberFormat="1" applyFont="1" applyFill="1" applyBorder="1" applyAlignment="1">
      <alignment vertical="top" wrapText="1"/>
    </xf>
    <xf numFmtId="165" fontId="17" fillId="0" borderId="12" xfId="1" applyNumberFormat="1" applyFont="1" applyFill="1" applyBorder="1" applyAlignment="1">
      <alignment vertical="top" wrapText="1"/>
    </xf>
    <xf numFmtId="165" fontId="17" fillId="0" borderId="24" xfId="1" applyNumberFormat="1" applyFont="1" applyFill="1" applyBorder="1" applyAlignment="1">
      <alignment vertical="top" wrapText="1"/>
    </xf>
    <xf numFmtId="165" fontId="17" fillId="0" borderId="5" xfId="1" applyNumberFormat="1" applyFont="1" applyFill="1" applyBorder="1" applyAlignment="1">
      <alignment horizontal="center" vertical="top" wrapText="1"/>
    </xf>
    <xf numFmtId="165" fontId="17" fillId="0" borderId="28" xfId="1" applyNumberFormat="1" applyFont="1" applyFill="1" applyBorder="1" applyAlignment="1">
      <alignment vertical="top" wrapText="1"/>
    </xf>
    <xf numFmtId="165" fontId="17" fillId="0" borderId="1" xfId="1" applyNumberFormat="1" applyFont="1" applyFill="1" applyBorder="1" applyAlignment="1">
      <alignment vertical="center" wrapText="1"/>
    </xf>
    <xf numFmtId="165" fontId="18" fillId="0" borderId="9" xfId="1" applyNumberFormat="1" applyFont="1" applyFill="1" applyBorder="1" applyAlignment="1">
      <alignment vertical="top" wrapText="1"/>
    </xf>
    <xf numFmtId="165" fontId="18" fillId="0" borderId="5" xfId="1" applyNumberFormat="1" applyFont="1" applyFill="1" applyBorder="1" applyAlignment="1">
      <alignment vertical="top" wrapText="1"/>
    </xf>
    <xf numFmtId="165" fontId="18" fillId="0" borderId="27" xfId="1" applyNumberFormat="1" applyFont="1" applyFill="1" applyBorder="1" applyAlignment="1">
      <alignment vertical="top" wrapText="1"/>
    </xf>
    <xf numFmtId="165" fontId="18" fillId="0" borderId="1" xfId="1" applyNumberFormat="1" applyFont="1" applyFill="1" applyBorder="1" applyAlignment="1">
      <alignment vertical="top" wrapText="1"/>
    </xf>
    <xf numFmtId="165" fontId="17" fillId="0" borderId="27" xfId="1" applyNumberFormat="1" applyFont="1" applyFill="1" applyBorder="1" applyAlignment="1">
      <alignment vertical="top" wrapText="1"/>
    </xf>
    <xf numFmtId="165" fontId="17" fillId="0" borderId="2" xfId="1" applyNumberFormat="1" applyFont="1" applyFill="1" applyBorder="1" applyAlignment="1">
      <alignment vertical="top" wrapText="1"/>
    </xf>
    <xf numFmtId="165" fontId="17" fillId="0" borderId="4" xfId="1" applyNumberFormat="1" applyFont="1" applyFill="1" applyBorder="1" applyAlignment="1">
      <alignment vertical="top" wrapText="1"/>
    </xf>
    <xf numFmtId="165" fontId="17" fillId="0" borderId="25" xfId="1" applyNumberFormat="1" applyFont="1" applyFill="1" applyBorder="1" applyAlignment="1">
      <alignment vertical="top" wrapText="1"/>
    </xf>
    <xf numFmtId="165" fontId="17" fillId="0" borderId="23" xfId="1" applyNumberFormat="1" applyFont="1" applyFill="1" applyBorder="1" applyAlignment="1">
      <alignment vertical="top" wrapText="1"/>
    </xf>
    <xf numFmtId="166" fontId="5" fillId="0" borderId="1" xfId="1" applyNumberFormat="1" applyFont="1" applyFill="1" applyBorder="1" applyAlignment="1">
      <alignment vertical="center" wrapText="1"/>
    </xf>
    <xf numFmtId="166" fontId="9" fillId="0" borderId="1" xfId="1" applyNumberFormat="1" applyFont="1" applyFill="1" applyBorder="1" applyAlignment="1">
      <alignment vertical="center" wrapText="1"/>
    </xf>
    <xf numFmtId="169" fontId="3" fillId="0" borderId="1" xfId="1" applyNumberFormat="1" applyFont="1" applyFill="1" applyBorder="1" applyAlignment="1">
      <alignment vertical="center" wrapText="1"/>
    </xf>
    <xf numFmtId="0" fontId="21" fillId="0" borderId="0" xfId="0" applyFont="1" applyFill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21" fillId="0" borderId="1" xfId="0" applyFont="1" applyFill="1" applyBorder="1" applyAlignment="1">
      <alignment vertical="center" wrapText="1"/>
    </xf>
    <xf numFmtId="0" fontId="21" fillId="0" borderId="0" xfId="0" applyFont="1" applyFill="1" applyAlignment="1">
      <alignment vertical="center" wrapText="1"/>
    </xf>
    <xf numFmtId="49" fontId="21" fillId="0" borderId="5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9" fontId="21" fillId="0" borderId="0" xfId="0" applyNumberFormat="1" applyFont="1" applyFill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172" fontId="22" fillId="0" borderId="1" xfId="0" applyNumberFormat="1" applyFont="1" applyFill="1" applyBorder="1" applyAlignment="1">
      <alignment horizontal="center" vertical="center"/>
    </xf>
    <xf numFmtId="172" fontId="22" fillId="0" borderId="1" xfId="1" applyNumberFormat="1" applyFont="1" applyFill="1" applyBorder="1" applyAlignment="1">
      <alignment horizontal="center" vertical="center" wrapText="1"/>
    </xf>
    <xf numFmtId="172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169" fontId="22" fillId="0" borderId="1" xfId="1" applyNumberFormat="1" applyFont="1" applyFill="1" applyBorder="1" applyAlignment="1">
      <alignment horizontal="center" vertical="center" wrapText="1"/>
    </xf>
    <xf numFmtId="169" fontId="23" fillId="0" borderId="1" xfId="1" applyNumberFormat="1" applyFont="1" applyFill="1" applyBorder="1" applyAlignment="1">
      <alignment vertical="center" wrapText="1"/>
    </xf>
    <xf numFmtId="173" fontId="22" fillId="0" borderId="1" xfId="1" applyNumberFormat="1" applyFont="1" applyFill="1" applyBorder="1" applyAlignment="1">
      <alignment horizontal="center" vertical="center" wrapText="1"/>
    </xf>
    <xf numFmtId="170" fontId="22" fillId="0" borderId="1" xfId="1" applyNumberFormat="1" applyFont="1" applyFill="1" applyBorder="1" applyAlignment="1">
      <alignment horizontal="center" vertical="center" wrapText="1"/>
    </xf>
    <xf numFmtId="172" fontId="23" fillId="0" borderId="1" xfId="0" applyNumberFormat="1" applyFont="1" applyFill="1" applyBorder="1" applyAlignment="1">
      <alignment horizontal="center" vertical="center" wrapText="1"/>
    </xf>
    <xf numFmtId="172" fontId="22" fillId="0" borderId="2" xfId="0" applyNumberFormat="1" applyFont="1" applyFill="1" applyBorder="1" applyAlignment="1">
      <alignment horizontal="center" vertical="center" wrapText="1"/>
    </xf>
    <xf numFmtId="2" fontId="22" fillId="0" borderId="1" xfId="0" applyNumberFormat="1" applyFont="1" applyFill="1" applyBorder="1" applyAlignment="1">
      <alignment horizontal="center" vertical="center" wrapText="1"/>
    </xf>
    <xf numFmtId="164" fontId="22" fillId="0" borderId="1" xfId="0" applyNumberFormat="1" applyFont="1" applyFill="1" applyBorder="1" applyAlignment="1">
      <alignment vertical="center" wrapText="1"/>
    </xf>
    <xf numFmtId="0" fontId="18" fillId="0" borderId="0" xfId="0" applyFont="1" applyFill="1" applyAlignment="1">
      <alignment horizontal="left" vertical="center" wrapText="1"/>
    </xf>
    <xf numFmtId="175" fontId="22" fillId="0" borderId="29" xfId="0" applyNumberFormat="1" applyFont="1" applyFill="1" applyBorder="1" applyAlignment="1" applyProtection="1">
      <alignment horizontal="center" vertical="center"/>
    </xf>
    <xf numFmtId="175" fontId="22" fillId="0" borderId="30" xfId="0" applyNumberFormat="1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3" fontId="27" fillId="4" borderId="29" xfId="0" applyNumberFormat="1" applyFont="1" applyFill="1" applyBorder="1" applyAlignment="1" applyProtection="1">
      <alignment horizontal="right" vertical="center"/>
    </xf>
    <xf numFmtId="3" fontId="27" fillId="4" borderId="30" xfId="0" applyNumberFormat="1" applyFont="1" applyFill="1" applyBorder="1" applyAlignment="1" applyProtection="1">
      <alignment horizontal="right" vertical="center"/>
    </xf>
    <xf numFmtId="3" fontId="27" fillId="4" borderId="31" xfId="0" applyNumberFormat="1" applyFont="1" applyFill="1" applyBorder="1" applyAlignment="1" applyProtection="1">
      <alignment horizontal="right" vertical="center"/>
    </xf>
    <xf numFmtId="37" fontId="26" fillId="3" borderId="29" xfId="0" applyNumberFormat="1" applyFont="1" applyFill="1" applyBorder="1" applyAlignment="1" applyProtection="1">
      <alignment horizontal="center" vertical="top"/>
    </xf>
    <xf numFmtId="37" fontId="26" fillId="3" borderId="30" xfId="0" applyNumberFormat="1" applyFont="1" applyFill="1" applyBorder="1" applyAlignment="1" applyProtection="1">
      <alignment horizontal="center" vertical="top"/>
    </xf>
    <xf numFmtId="37" fontId="26" fillId="3" borderId="31" xfId="0" applyNumberFormat="1" applyFont="1" applyFill="1" applyBorder="1" applyAlignment="1" applyProtection="1">
      <alignment horizontal="center" vertical="top"/>
    </xf>
    <xf numFmtId="170" fontId="22" fillId="0" borderId="1" xfId="1" applyNumberFormat="1" applyFont="1" applyFill="1" applyBorder="1" applyAlignment="1">
      <alignment vertical="center" wrapText="1"/>
    </xf>
    <xf numFmtId="170" fontId="22" fillId="0" borderId="1" xfId="1" applyNumberFormat="1" applyFont="1" applyFill="1" applyBorder="1" applyAlignment="1">
      <alignment horizontal="left" vertical="center" wrapText="1"/>
    </xf>
    <xf numFmtId="0" fontId="22" fillId="0" borderId="1" xfId="1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3" fontId="22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justify" vertical="center"/>
    </xf>
    <xf numFmtId="172" fontId="25" fillId="0" borderId="1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vertical="top" wrapText="1"/>
    </xf>
    <xf numFmtId="0" fontId="17" fillId="0" borderId="1" xfId="0" applyFont="1" applyFill="1" applyBorder="1" applyAlignment="1">
      <alignment vertical="top" wrapText="1"/>
    </xf>
    <xf numFmtId="0" fontId="17" fillId="0" borderId="12" xfId="0" applyFont="1" applyFill="1" applyBorder="1" applyAlignment="1">
      <alignment vertical="top" wrapText="1"/>
    </xf>
    <xf numFmtId="0" fontId="21" fillId="0" borderId="0" xfId="0" applyFont="1" applyFill="1" applyBorder="1" applyAlignment="1">
      <alignment vertical="center" wrapText="1"/>
    </xf>
    <xf numFmtId="165" fontId="17" fillId="0" borderId="6" xfId="1" applyNumberFormat="1" applyFont="1" applyFill="1" applyBorder="1" applyAlignment="1">
      <alignment vertical="top" wrapText="1"/>
    </xf>
    <xf numFmtId="166" fontId="17" fillId="0" borderId="32" xfId="1" applyNumberFormat="1" applyFont="1" applyFill="1" applyBorder="1" applyAlignment="1">
      <alignment vertical="top" wrapText="1"/>
    </xf>
    <xf numFmtId="166" fontId="17" fillId="0" borderId="1" xfId="1" applyNumberFormat="1" applyFont="1" applyFill="1" applyBorder="1" applyAlignment="1">
      <alignment vertical="top" wrapText="1"/>
    </xf>
    <xf numFmtId="0" fontId="21" fillId="0" borderId="1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left" vertical="top" wrapText="1"/>
    </xf>
    <xf numFmtId="0" fontId="9" fillId="0" borderId="7" xfId="0" applyFont="1" applyFill="1" applyBorder="1" applyAlignment="1">
      <alignment horizontal="left" vertical="top" wrapText="1"/>
    </xf>
    <xf numFmtId="0" fontId="9" fillId="0" borderId="6" xfId="0" applyFont="1" applyFill="1" applyBorder="1" applyAlignment="1">
      <alignment horizontal="left" vertical="top" wrapText="1"/>
    </xf>
    <xf numFmtId="166" fontId="9" fillId="0" borderId="6" xfId="1" applyNumberFormat="1" applyFont="1" applyFill="1" applyBorder="1" applyAlignment="1">
      <alignment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left" vertical="top" wrapText="1"/>
    </xf>
    <xf numFmtId="49" fontId="3" fillId="0" borderId="7" xfId="0" applyNumberFormat="1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166" fontId="3" fillId="0" borderId="6" xfId="1" applyNumberFormat="1" applyFont="1" applyFill="1" applyBorder="1" applyAlignment="1">
      <alignment vertical="center" wrapText="1"/>
    </xf>
    <xf numFmtId="166" fontId="28" fillId="0" borderId="2" xfId="1" applyNumberFormat="1" applyFont="1" applyFill="1" applyBorder="1" applyAlignment="1">
      <alignment horizontal="left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7" fillId="0" borderId="9" xfId="0" applyFont="1" applyFill="1" applyBorder="1" applyAlignment="1">
      <alignment vertical="top" wrapText="1"/>
    </xf>
    <xf numFmtId="0" fontId="17" fillId="0" borderId="1" xfId="0" applyFont="1" applyFill="1" applyBorder="1" applyAlignment="1">
      <alignment vertical="top" wrapText="1"/>
    </xf>
    <xf numFmtId="0" fontId="17" fillId="0" borderId="12" xfId="0" applyFont="1" applyFill="1" applyBorder="1" applyAlignment="1">
      <alignment vertical="top" wrapText="1"/>
    </xf>
    <xf numFmtId="166" fontId="17" fillId="0" borderId="9" xfId="1" applyNumberFormat="1" applyFont="1" applyFill="1" applyBorder="1" applyAlignment="1">
      <alignment vertical="top" wrapText="1"/>
    </xf>
    <xf numFmtId="174" fontId="5" fillId="0" borderId="1" xfId="1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vertical="center" wrapText="1"/>
    </xf>
    <xf numFmtId="0" fontId="29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7" fillId="0" borderId="9" xfId="0" applyFont="1" applyFill="1" applyBorder="1" applyAlignment="1">
      <alignment vertical="top" wrapText="1"/>
    </xf>
    <xf numFmtId="0" fontId="17" fillId="0" borderId="1" xfId="0" applyFont="1" applyFill="1" applyBorder="1" applyAlignment="1">
      <alignment vertical="top" wrapText="1"/>
    </xf>
    <xf numFmtId="0" fontId="17" fillId="0" borderId="12" xfId="0" applyFont="1" applyFill="1" applyBorder="1" applyAlignment="1">
      <alignment vertical="top" wrapText="1"/>
    </xf>
    <xf numFmtId="0" fontId="7" fillId="0" borderId="0" xfId="0" applyFont="1" applyFill="1" applyAlignment="1">
      <alignment horizontal="left" vertical="center" wrapText="1"/>
    </xf>
    <xf numFmtId="49" fontId="10" fillId="0" borderId="0" xfId="0" applyNumberFormat="1" applyFont="1" applyFill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7" fillId="0" borderId="0" xfId="0" applyFont="1" applyFill="1" applyAlignment="1"/>
    <xf numFmtId="0" fontId="0" fillId="0" borderId="0" xfId="0" applyAlignment="1"/>
    <xf numFmtId="0" fontId="7" fillId="0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2" fillId="0" borderId="0" xfId="0" applyNumberFormat="1" applyFont="1" applyAlignment="1">
      <alignment horizontal="left" vertical="center" wrapText="1"/>
    </xf>
    <xf numFmtId="49" fontId="14" fillId="0" borderId="0" xfId="0" applyNumberFormat="1" applyFont="1" applyAlignment="1">
      <alignment horizontal="center" vertical="center" wrapText="1"/>
    </xf>
    <xf numFmtId="49" fontId="14" fillId="0" borderId="0" xfId="0" applyNumberFormat="1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left" vertical="top" wrapText="1"/>
    </xf>
    <xf numFmtId="49" fontId="3" fillId="0" borderId="7" xfId="0" applyNumberFormat="1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4" fillId="0" borderId="0" xfId="0" applyNumberFormat="1" applyFont="1" applyFill="1" applyAlignment="1">
      <alignment horizontal="center" vertical="center" wrapText="1"/>
    </xf>
    <xf numFmtId="49" fontId="17" fillId="0" borderId="8" xfId="0" applyNumberFormat="1" applyFont="1" applyFill="1" applyBorder="1" applyAlignment="1">
      <alignment horizontal="left" vertical="top" wrapText="1"/>
    </xf>
    <xf numFmtId="49" fontId="17" fillId="0" borderId="17" xfId="0" applyNumberFormat="1" applyFont="1" applyFill="1" applyBorder="1" applyAlignment="1">
      <alignment horizontal="left" vertical="top" wrapText="1"/>
    </xf>
    <xf numFmtId="49" fontId="17" fillId="0" borderId="11" xfId="0" applyNumberFormat="1" applyFont="1" applyFill="1" applyBorder="1" applyAlignment="1">
      <alignment horizontal="left" vertical="top" wrapText="1"/>
    </xf>
    <xf numFmtId="0" fontId="17" fillId="0" borderId="18" xfId="0" applyFont="1" applyFill="1" applyBorder="1" applyAlignment="1">
      <alignment horizontal="left" vertical="top" wrapText="1"/>
    </xf>
    <xf numFmtId="0" fontId="17" fillId="0" borderId="7" xfId="0" applyFont="1" applyFill="1" applyBorder="1" applyAlignment="1">
      <alignment horizontal="left" vertical="top" wrapText="1"/>
    </xf>
    <xf numFmtId="0" fontId="17" fillId="0" borderId="19" xfId="0" applyFont="1" applyFill="1" applyBorder="1" applyAlignment="1">
      <alignment horizontal="left" vertical="top" wrapText="1"/>
    </xf>
    <xf numFmtId="0" fontId="17" fillId="0" borderId="9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 wrapText="1"/>
    </xf>
    <xf numFmtId="0" fontId="17" fillId="0" borderId="12" xfId="0" applyFont="1" applyFill="1" applyBorder="1" applyAlignment="1">
      <alignment horizontal="left" vertical="top" wrapText="1"/>
    </xf>
    <xf numFmtId="0" fontId="20" fillId="0" borderId="7" xfId="0" applyFont="1" applyFill="1" applyBorder="1" applyAlignment="1">
      <alignment horizontal="left" vertical="top" wrapText="1"/>
    </xf>
    <xf numFmtId="0" fontId="20" fillId="0" borderId="19" xfId="0" applyFont="1" applyFill="1" applyBorder="1" applyAlignment="1">
      <alignment horizontal="left" vertical="top" wrapText="1"/>
    </xf>
    <xf numFmtId="49" fontId="17" fillId="0" borderId="14" xfId="0" applyNumberFormat="1" applyFont="1" applyFill="1" applyBorder="1" applyAlignment="1">
      <alignment horizontal="left" vertical="top" wrapText="1"/>
    </xf>
    <xf numFmtId="49" fontId="17" fillId="0" borderId="15" xfId="0" applyNumberFormat="1" applyFont="1" applyFill="1" applyBorder="1" applyAlignment="1">
      <alignment horizontal="left" vertical="top" wrapText="1"/>
    </xf>
    <xf numFmtId="49" fontId="17" fillId="0" borderId="16" xfId="0" applyNumberFormat="1" applyFont="1" applyFill="1" applyBorder="1" applyAlignment="1">
      <alignment horizontal="left" vertical="top" wrapText="1"/>
    </xf>
    <xf numFmtId="0" fontId="18" fillId="0" borderId="9" xfId="0" applyFont="1" applyFill="1" applyBorder="1" applyAlignment="1">
      <alignment horizontal="left" vertical="top" wrapText="1"/>
    </xf>
    <xf numFmtId="0" fontId="18" fillId="0" borderId="1" xfId="0" applyFont="1" applyFill="1" applyBorder="1" applyAlignment="1">
      <alignment horizontal="left" vertical="top" wrapText="1"/>
    </xf>
    <xf numFmtId="0" fontId="18" fillId="0" borderId="12" xfId="0" applyFont="1" applyFill="1" applyBorder="1" applyAlignment="1">
      <alignment horizontal="left" vertical="top" wrapText="1"/>
    </xf>
    <xf numFmtId="0" fontId="17" fillId="0" borderId="9" xfId="0" applyFont="1" applyFill="1" applyBorder="1" applyAlignment="1">
      <alignment vertical="top" wrapText="1"/>
    </xf>
    <xf numFmtId="0" fontId="17" fillId="0" borderId="1" xfId="0" applyFont="1" applyFill="1" applyBorder="1" applyAlignment="1">
      <alignment vertical="top" wrapText="1"/>
    </xf>
    <xf numFmtId="0" fontId="17" fillId="0" borderId="12" xfId="0" applyFont="1" applyFill="1" applyBorder="1" applyAlignment="1">
      <alignment vertical="top" wrapText="1"/>
    </xf>
    <xf numFmtId="0" fontId="17" fillId="0" borderId="0" xfId="0" applyFont="1" applyFill="1" applyAlignment="1">
      <alignment horizontal="left" vertical="center" wrapText="1"/>
    </xf>
    <xf numFmtId="49" fontId="19" fillId="0" borderId="0" xfId="0" applyNumberFormat="1" applyFont="1" applyFill="1" applyAlignment="1">
      <alignment horizontal="center" wrapText="1"/>
    </xf>
    <xf numFmtId="49" fontId="17" fillId="0" borderId="8" xfId="0" applyNumberFormat="1" applyFont="1" applyFill="1" applyBorder="1" applyAlignment="1">
      <alignment horizontal="center" vertical="center" wrapText="1"/>
    </xf>
    <xf numFmtId="49" fontId="17" fillId="0" borderId="11" xfId="0" applyNumberFormat="1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7" fillId="0" borderId="23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8" fillId="0" borderId="0" xfId="0" applyFont="1" applyFill="1" applyAlignment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72"/>
  <sheetViews>
    <sheetView zoomScale="75" zoomScaleNormal="75" workbookViewId="0">
      <pane xSplit="3" ySplit="8" topLeftCell="D126" activePane="bottomRight" state="frozen"/>
      <selection activeCell="E102" sqref="E102"/>
      <selection pane="topRight" activeCell="E102" sqref="E102"/>
      <selection pane="bottomLeft" activeCell="E102" sqref="E102"/>
      <selection pane="bottomRight" activeCell="E127" sqref="E127"/>
    </sheetView>
  </sheetViews>
  <sheetFormatPr defaultColWidth="9.140625" defaultRowHeight="15.75" x14ac:dyDescent="0.25"/>
  <cols>
    <col min="1" max="1" width="10.28515625" style="46" customWidth="1"/>
    <col min="2" max="2" width="36" style="44" customWidth="1"/>
    <col min="3" max="3" width="13.7109375" style="47" customWidth="1"/>
    <col min="4" max="10" width="13.140625" style="47" customWidth="1"/>
    <col min="11" max="12" width="13.140625" style="44" customWidth="1"/>
    <col min="13" max="13" width="9.140625" style="44"/>
    <col min="14" max="15" width="13.28515625" style="44" bestFit="1" customWidth="1"/>
    <col min="16" max="16" width="12.7109375" style="44" bestFit="1" customWidth="1"/>
    <col min="17" max="17" width="15.42578125" style="44" customWidth="1"/>
    <col min="18" max="16384" width="9.140625" style="44"/>
  </cols>
  <sheetData>
    <row r="1" spans="1:17" s="3" customFormat="1" x14ac:dyDescent="0.25">
      <c r="A1" s="33"/>
      <c r="I1" s="324" t="s">
        <v>123</v>
      </c>
      <c r="J1" s="324"/>
      <c r="K1" s="324"/>
      <c r="L1" s="324"/>
    </row>
    <row r="2" spans="1:17" s="3" customFormat="1" x14ac:dyDescent="0.25">
      <c r="A2" s="33"/>
      <c r="I2" s="324" t="s">
        <v>78</v>
      </c>
      <c r="J2" s="324"/>
      <c r="K2" s="324"/>
      <c r="L2" s="324"/>
    </row>
    <row r="3" spans="1:17" x14ac:dyDescent="0.25">
      <c r="I3" s="45"/>
      <c r="J3" s="45"/>
      <c r="K3" s="45"/>
      <c r="L3" s="45"/>
    </row>
    <row r="4" spans="1:17" ht="18.75" x14ac:dyDescent="0.25">
      <c r="A4" s="325" t="s">
        <v>124</v>
      </c>
      <c r="B4" s="325"/>
      <c r="C4" s="325"/>
      <c r="D4" s="325"/>
      <c r="E4" s="325"/>
      <c r="F4" s="325"/>
      <c r="G4" s="325"/>
      <c r="H4" s="325"/>
      <c r="I4" s="325"/>
      <c r="J4" s="325"/>
      <c r="K4" s="325"/>
      <c r="L4" s="325"/>
    </row>
    <row r="5" spans="1:17" ht="18.75" x14ac:dyDescent="0.25">
      <c r="A5" s="325" t="s">
        <v>8</v>
      </c>
      <c r="B5" s="325"/>
      <c r="C5" s="325"/>
      <c r="D5" s="325"/>
      <c r="E5" s="325"/>
      <c r="F5" s="325"/>
      <c r="G5" s="325"/>
      <c r="H5" s="325"/>
      <c r="I5" s="325"/>
      <c r="J5" s="325"/>
      <c r="K5" s="325"/>
      <c r="L5" s="325"/>
    </row>
    <row r="7" spans="1:17" s="47" customFormat="1" x14ac:dyDescent="0.25">
      <c r="A7" s="326" t="s">
        <v>0</v>
      </c>
      <c r="B7" s="327" t="s">
        <v>125</v>
      </c>
      <c r="C7" s="327" t="s">
        <v>126</v>
      </c>
      <c r="D7" s="327" t="s">
        <v>127</v>
      </c>
      <c r="E7" s="327"/>
      <c r="F7" s="327"/>
      <c r="G7" s="327"/>
      <c r="H7" s="327"/>
      <c r="I7" s="327"/>
      <c r="J7" s="327"/>
      <c r="K7" s="327"/>
      <c r="L7" s="327"/>
    </row>
    <row r="8" spans="1:17" s="47" customFormat="1" x14ac:dyDescent="0.25">
      <c r="A8" s="326"/>
      <c r="B8" s="327"/>
      <c r="C8" s="327"/>
      <c r="D8" s="7" t="s">
        <v>128</v>
      </c>
      <c r="E8" s="7" t="s">
        <v>129</v>
      </c>
      <c r="F8" s="7" t="s">
        <v>31</v>
      </c>
      <c r="G8" s="7" t="s">
        <v>32</v>
      </c>
      <c r="H8" s="7" t="s">
        <v>26</v>
      </c>
      <c r="I8" s="7" t="s">
        <v>33</v>
      </c>
      <c r="J8" s="7" t="s">
        <v>25</v>
      </c>
      <c r="K8" s="7" t="s">
        <v>34</v>
      </c>
      <c r="L8" s="7" t="s">
        <v>27</v>
      </c>
    </row>
    <row r="9" spans="1:17" ht="63" x14ac:dyDescent="0.25">
      <c r="A9" s="43" t="s">
        <v>85</v>
      </c>
      <c r="B9" s="6" t="s">
        <v>130</v>
      </c>
      <c r="C9" s="7"/>
      <c r="D9" s="7"/>
      <c r="E9" s="7"/>
      <c r="F9" s="7"/>
      <c r="G9" s="7"/>
      <c r="H9" s="7"/>
      <c r="I9" s="7"/>
      <c r="J9" s="7"/>
      <c r="K9" s="6"/>
      <c r="L9" s="6"/>
    </row>
    <row r="10" spans="1:17" ht="94.5" x14ac:dyDescent="0.25">
      <c r="A10" s="43" t="s">
        <v>131</v>
      </c>
      <c r="B10" s="6" t="s">
        <v>132</v>
      </c>
      <c r="C10" s="7" t="s">
        <v>133</v>
      </c>
      <c r="D10" s="48">
        <v>1825.1</v>
      </c>
      <c r="E10" s="48">
        <v>1577.4</v>
      </c>
      <c r="F10" s="48">
        <v>1934.5</v>
      </c>
      <c r="G10" s="48">
        <v>2076.1</v>
      </c>
      <c r="H10" s="48">
        <v>1915.9</v>
      </c>
      <c r="I10" s="48">
        <v>2085.1</v>
      </c>
      <c r="J10" s="48">
        <v>2116.4</v>
      </c>
      <c r="K10" s="49">
        <v>2148.1</v>
      </c>
      <c r="L10" s="49">
        <v>2180.3000000000002</v>
      </c>
      <c r="O10" s="50"/>
      <c r="P10" s="50"/>
      <c r="Q10" s="50"/>
    </row>
    <row r="11" spans="1:17" ht="63" x14ac:dyDescent="0.25">
      <c r="A11" s="43" t="s">
        <v>134</v>
      </c>
      <c r="B11" s="6" t="s">
        <v>135</v>
      </c>
      <c r="C11" s="7" t="s">
        <v>133</v>
      </c>
      <c r="D11" s="48">
        <v>673.1</v>
      </c>
      <c r="E11" s="48">
        <v>434.2</v>
      </c>
      <c r="F11" s="48">
        <v>427.9</v>
      </c>
      <c r="G11" s="48">
        <v>729.3</v>
      </c>
      <c r="H11" s="48">
        <v>492.9</v>
      </c>
      <c r="I11" s="48">
        <v>461.5</v>
      </c>
      <c r="J11" s="48">
        <v>468.4</v>
      </c>
      <c r="K11" s="48">
        <v>475.5</v>
      </c>
      <c r="L11" s="48">
        <v>482.6</v>
      </c>
      <c r="N11" s="50"/>
      <c r="O11" s="50"/>
      <c r="P11" s="50"/>
    </row>
    <row r="12" spans="1:17" ht="47.25" x14ac:dyDescent="0.25">
      <c r="A12" s="43" t="s">
        <v>136</v>
      </c>
      <c r="B12" s="6" t="s">
        <v>137</v>
      </c>
      <c r="C12" s="7" t="s">
        <v>138</v>
      </c>
      <c r="D12" s="48">
        <v>10878.7</v>
      </c>
      <c r="E12" s="48">
        <v>12110.3</v>
      </c>
      <c r="F12" s="48">
        <v>13211.1</v>
      </c>
      <c r="G12" s="48">
        <v>14147.7</v>
      </c>
      <c r="H12" s="48">
        <v>15206.9</v>
      </c>
      <c r="I12" s="48">
        <v>16496.3</v>
      </c>
      <c r="J12" s="48">
        <v>16743.7</v>
      </c>
      <c r="K12" s="48">
        <v>16994.900000000001</v>
      </c>
      <c r="L12" s="48">
        <v>17249.8</v>
      </c>
      <c r="N12" s="51"/>
      <c r="O12" s="51"/>
      <c r="P12" s="51"/>
    </row>
    <row r="13" spans="1:17" ht="31.5" x14ac:dyDescent="0.25">
      <c r="A13" s="43" t="s">
        <v>35</v>
      </c>
      <c r="B13" s="6" t="s">
        <v>139</v>
      </c>
      <c r="C13" s="7"/>
      <c r="D13" s="7"/>
      <c r="E13" s="7"/>
      <c r="F13" s="7"/>
      <c r="G13" s="7"/>
      <c r="H13" s="7"/>
      <c r="I13" s="7"/>
      <c r="J13" s="7"/>
      <c r="K13" s="6"/>
      <c r="L13" s="6"/>
    </row>
    <row r="14" spans="1:17" ht="63" x14ac:dyDescent="0.25">
      <c r="A14" s="43" t="s">
        <v>140</v>
      </c>
      <c r="B14" s="6" t="s">
        <v>141</v>
      </c>
      <c r="C14" s="7"/>
      <c r="D14" s="7"/>
      <c r="E14" s="7"/>
      <c r="F14" s="7"/>
      <c r="G14" s="7"/>
      <c r="H14" s="7"/>
      <c r="I14" s="7"/>
      <c r="J14" s="7"/>
      <c r="K14" s="6"/>
      <c r="L14" s="6"/>
    </row>
    <row r="15" spans="1:17" ht="110.25" x14ac:dyDescent="0.25">
      <c r="A15" s="43" t="s">
        <v>142</v>
      </c>
      <c r="B15" s="6" t="s">
        <v>143</v>
      </c>
      <c r="C15" s="7" t="s">
        <v>144</v>
      </c>
      <c r="D15" s="7" t="s">
        <v>145</v>
      </c>
      <c r="E15" s="7" t="s">
        <v>145</v>
      </c>
      <c r="F15" s="7" t="s">
        <v>145</v>
      </c>
      <c r="G15" s="7" t="s">
        <v>145</v>
      </c>
      <c r="H15" s="7" t="s">
        <v>145</v>
      </c>
      <c r="I15" s="7" t="s">
        <v>145</v>
      </c>
      <c r="J15" s="7" t="s">
        <v>145</v>
      </c>
      <c r="K15" s="7" t="s">
        <v>145</v>
      </c>
      <c r="L15" s="7" t="s">
        <v>145</v>
      </c>
    </row>
    <row r="16" spans="1:17" ht="47.25" x14ac:dyDescent="0.25">
      <c r="A16" s="43" t="s">
        <v>146</v>
      </c>
      <c r="B16" s="6" t="s">
        <v>147</v>
      </c>
      <c r="C16" s="7" t="s">
        <v>144</v>
      </c>
      <c r="D16" s="7" t="s">
        <v>148</v>
      </c>
      <c r="E16" s="7">
        <v>100</v>
      </c>
      <c r="F16" s="7">
        <v>100</v>
      </c>
      <c r="G16" s="7">
        <v>100</v>
      </c>
      <c r="H16" s="7">
        <v>100</v>
      </c>
      <c r="I16" s="7">
        <v>100</v>
      </c>
      <c r="J16" s="7">
        <v>100</v>
      </c>
      <c r="K16" s="7">
        <v>100</v>
      </c>
      <c r="L16" s="7">
        <v>100</v>
      </c>
    </row>
    <row r="17" spans="1:12" ht="47.25" x14ac:dyDescent="0.25">
      <c r="A17" s="43" t="s">
        <v>36</v>
      </c>
      <c r="B17" s="6" t="s">
        <v>149</v>
      </c>
      <c r="C17" s="7"/>
      <c r="D17" s="7"/>
      <c r="E17" s="7"/>
      <c r="F17" s="7"/>
      <c r="G17" s="7"/>
      <c r="H17" s="7"/>
      <c r="I17" s="7"/>
      <c r="J17" s="7"/>
      <c r="K17" s="7"/>
      <c r="L17" s="7"/>
    </row>
    <row r="18" spans="1:12" x14ac:dyDescent="0.25">
      <c r="A18" s="43" t="s">
        <v>150</v>
      </c>
      <c r="B18" s="6" t="s">
        <v>151</v>
      </c>
      <c r="C18" s="7" t="s">
        <v>152</v>
      </c>
      <c r="D18" s="7">
        <v>115</v>
      </c>
      <c r="E18" s="7">
        <v>134</v>
      </c>
      <c r="F18" s="7">
        <v>138</v>
      </c>
      <c r="G18" s="7">
        <v>138</v>
      </c>
      <c r="H18" s="7">
        <v>138</v>
      </c>
      <c r="I18" s="7">
        <v>138</v>
      </c>
      <c r="J18" s="7">
        <v>138</v>
      </c>
      <c r="K18" s="7">
        <v>138</v>
      </c>
      <c r="L18" s="7">
        <v>139</v>
      </c>
    </row>
    <row r="19" spans="1:12" ht="110.25" x14ac:dyDescent="0.25">
      <c r="A19" s="43" t="s">
        <v>153</v>
      </c>
      <c r="B19" s="6" t="s">
        <v>154</v>
      </c>
      <c r="C19" s="7" t="s">
        <v>144</v>
      </c>
      <c r="D19" s="7">
        <v>28.1</v>
      </c>
      <c r="E19" s="7">
        <v>31.3</v>
      </c>
      <c r="F19" s="7">
        <v>31.9</v>
      </c>
      <c r="G19" s="7">
        <v>31.9</v>
      </c>
      <c r="H19" s="7">
        <v>32</v>
      </c>
      <c r="I19" s="7">
        <v>32</v>
      </c>
      <c r="J19" s="7">
        <v>32.1</v>
      </c>
      <c r="K19" s="7">
        <v>32.200000000000003</v>
      </c>
      <c r="L19" s="7">
        <v>32.299999999999997</v>
      </c>
    </row>
    <row r="20" spans="1:12" ht="47.25" x14ac:dyDescent="0.25">
      <c r="A20" s="43" t="s">
        <v>155</v>
      </c>
      <c r="B20" s="6" t="s">
        <v>156</v>
      </c>
      <c r="C20" s="7" t="s">
        <v>138</v>
      </c>
      <c r="D20" s="48">
        <v>8364.2999999999993</v>
      </c>
      <c r="E20" s="48">
        <v>8458.5</v>
      </c>
      <c r="F20" s="48">
        <v>9612.7000000000007</v>
      </c>
      <c r="G20" s="48">
        <v>10390.799999999999</v>
      </c>
      <c r="H20" s="48">
        <v>11296.2</v>
      </c>
      <c r="I20" s="48">
        <v>12402.5</v>
      </c>
      <c r="J20" s="48">
        <v>13022.6</v>
      </c>
      <c r="K20" s="48">
        <v>13673.8</v>
      </c>
      <c r="L20" s="48">
        <v>14357.4</v>
      </c>
    </row>
    <row r="21" spans="1:12" ht="94.5" x14ac:dyDescent="0.25">
      <c r="A21" s="43" t="s">
        <v>157</v>
      </c>
      <c r="B21" s="6" t="s">
        <v>158</v>
      </c>
      <c r="C21" s="7" t="s">
        <v>133</v>
      </c>
      <c r="D21" s="48">
        <v>1302.895</v>
      </c>
      <c r="E21" s="48">
        <v>1655.5</v>
      </c>
      <c r="F21" s="48">
        <v>1761.2</v>
      </c>
      <c r="G21" s="48">
        <v>1891</v>
      </c>
      <c r="H21" s="48">
        <v>2027.2</v>
      </c>
      <c r="I21" s="48">
        <v>2164.8000000000002</v>
      </c>
      <c r="J21" s="48">
        <v>2197.3000000000002</v>
      </c>
      <c r="K21" s="48">
        <v>2230.1999999999998</v>
      </c>
      <c r="L21" s="48">
        <v>2263.6999999999998</v>
      </c>
    </row>
    <row r="22" spans="1:12" ht="78.75" x14ac:dyDescent="0.25">
      <c r="A22" s="43" t="s">
        <v>159</v>
      </c>
      <c r="B22" s="6" t="s">
        <v>160</v>
      </c>
      <c r="C22" s="7" t="s">
        <v>133</v>
      </c>
      <c r="D22" s="7">
        <v>19.2</v>
      </c>
      <c r="E22" s="7">
        <v>20.8</v>
      </c>
      <c r="F22" s="7">
        <v>23.1</v>
      </c>
      <c r="G22" s="7">
        <v>24.4</v>
      </c>
      <c r="H22" s="7">
        <v>25.7</v>
      </c>
      <c r="I22" s="7">
        <v>27.1</v>
      </c>
      <c r="J22" s="7">
        <v>28.5</v>
      </c>
      <c r="K22" s="7">
        <v>29.9</v>
      </c>
      <c r="L22" s="7">
        <v>31.5</v>
      </c>
    </row>
    <row r="23" spans="1:12" ht="47.25" x14ac:dyDescent="0.25">
      <c r="A23" s="43" t="s">
        <v>37</v>
      </c>
      <c r="B23" s="6" t="s">
        <v>161</v>
      </c>
      <c r="C23" s="7"/>
      <c r="D23" s="7"/>
      <c r="E23" s="7"/>
      <c r="F23" s="7"/>
      <c r="G23" s="7"/>
      <c r="H23" s="7"/>
      <c r="I23" s="7"/>
      <c r="J23" s="7"/>
      <c r="K23" s="6"/>
      <c r="L23" s="6"/>
    </row>
    <row r="24" spans="1:12" ht="141.75" x14ac:dyDescent="0.25">
      <c r="A24" s="43" t="s">
        <v>162</v>
      </c>
      <c r="B24" s="6" t="s">
        <v>163</v>
      </c>
      <c r="C24" s="7" t="s">
        <v>144</v>
      </c>
      <c r="D24" s="7">
        <v>29</v>
      </c>
      <c r="E24" s="7">
        <v>21</v>
      </c>
      <c r="F24" s="7">
        <v>21</v>
      </c>
      <c r="G24" s="7">
        <v>21</v>
      </c>
      <c r="H24" s="7">
        <v>0</v>
      </c>
      <c r="I24" s="7">
        <v>0</v>
      </c>
      <c r="J24" s="7">
        <v>21</v>
      </c>
      <c r="K24" s="7">
        <v>21</v>
      </c>
      <c r="L24" s="7">
        <v>21</v>
      </c>
    </row>
    <row r="25" spans="1:12" ht="94.5" x14ac:dyDescent="0.25">
      <c r="A25" s="60" t="s">
        <v>466</v>
      </c>
      <c r="B25" s="61" t="s">
        <v>474</v>
      </c>
      <c r="C25" s="59"/>
      <c r="D25" s="59"/>
      <c r="E25" s="59"/>
      <c r="F25" s="59"/>
      <c r="G25" s="59"/>
      <c r="H25" s="59"/>
      <c r="I25" s="59"/>
      <c r="J25" s="59"/>
      <c r="K25" s="6"/>
      <c r="L25" s="6"/>
    </row>
    <row r="26" spans="1:12" ht="61.5" customHeight="1" x14ac:dyDescent="0.25">
      <c r="A26" s="60" t="s">
        <v>468</v>
      </c>
      <c r="B26" s="61" t="s">
        <v>475</v>
      </c>
      <c r="C26" s="59" t="s">
        <v>469</v>
      </c>
      <c r="D26" s="59" t="s">
        <v>148</v>
      </c>
      <c r="E26" s="59" t="s">
        <v>148</v>
      </c>
      <c r="F26" s="59" t="s">
        <v>148</v>
      </c>
      <c r="G26" s="59" t="s">
        <v>148</v>
      </c>
      <c r="H26" s="59" t="s">
        <v>470</v>
      </c>
      <c r="I26" s="59" t="s">
        <v>148</v>
      </c>
      <c r="J26" s="59" t="s">
        <v>148</v>
      </c>
      <c r="K26" s="59" t="s">
        <v>148</v>
      </c>
      <c r="L26" s="59" t="s">
        <v>148</v>
      </c>
    </row>
    <row r="27" spans="1:12" ht="31.5" x14ac:dyDescent="0.25">
      <c r="A27" s="43" t="s">
        <v>57</v>
      </c>
      <c r="B27" s="6" t="s">
        <v>164</v>
      </c>
      <c r="C27" s="7"/>
      <c r="D27" s="7"/>
      <c r="E27" s="7"/>
      <c r="F27" s="7"/>
      <c r="G27" s="7"/>
      <c r="H27" s="7"/>
      <c r="I27" s="7"/>
      <c r="J27" s="7"/>
      <c r="K27" s="7"/>
      <c r="L27" s="7"/>
    </row>
    <row r="28" spans="1:12" ht="63" x14ac:dyDescent="0.25">
      <c r="A28" s="43" t="s">
        <v>68</v>
      </c>
      <c r="B28" s="6" t="s">
        <v>165</v>
      </c>
      <c r="C28" s="7"/>
      <c r="D28" s="7"/>
      <c r="E28" s="7"/>
      <c r="F28" s="7"/>
      <c r="G28" s="7"/>
      <c r="H28" s="7"/>
      <c r="I28" s="7"/>
      <c r="J28" s="7"/>
      <c r="K28" s="7"/>
      <c r="L28" s="7"/>
    </row>
    <row r="29" spans="1:12" ht="47.25" x14ac:dyDescent="0.25">
      <c r="A29" s="43" t="s">
        <v>166</v>
      </c>
      <c r="B29" s="6" t="s">
        <v>167</v>
      </c>
      <c r="C29" s="7" t="s">
        <v>152</v>
      </c>
      <c r="D29" s="7">
        <v>77</v>
      </c>
      <c r="E29" s="7">
        <v>77</v>
      </c>
      <c r="F29" s="7">
        <v>75</v>
      </c>
      <c r="G29" s="7">
        <v>72</v>
      </c>
      <c r="H29" s="7">
        <v>70</v>
      </c>
      <c r="I29" s="7">
        <v>68</v>
      </c>
      <c r="J29" s="7">
        <v>65</v>
      </c>
      <c r="K29" s="7">
        <v>65</v>
      </c>
      <c r="L29" s="7">
        <v>65</v>
      </c>
    </row>
    <row r="30" spans="1:12" ht="63" x14ac:dyDescent="0.25">
      <c r="A30" s="43" t="s">
        <v>168</v>
      </c>
      <c r="B30" s="6" t="s">
        <v>169</v>
      </c>
      <c r="C30" s="7" t="s">
        <v>170</v>
      </c>
      <c r="D30" s="52">
        <v>2800</v>
      </c>
      <c r="E30" s="52">
        <v>2850</v>
      </c>
      <c r="F30" s="52">
        <v>2880</v>
      </c>
      <c r="G30" s="52">
        <v>2900</v>
      </c>
      <c r="H30" s="52">
        <v>2950</v>
      </c>
      <c r="I30" s="52">
        <v>2970</v>
      </c>
      <c r="J30" s="52">
        <v>3000</v>
      </c>
      <c r="K30" s="52">
        <v>3030</v>
      </c>
      <c r="L30" s="52">
        <v>3050</v>
      </c>
    </row>
    <row r="31" spans="1:12" ht="78.75" x14ac:dyDescent="0.25">
      <c r="A31" s="43" t="s">
        <v>69</v>
      </c>
      <c r="B31" s="6" t="s">
        <v>171</v>
      </c>
      <c r="C31" s="7"/>
      <c r="D31" s="7"/>
      <c r="E31" s="7"/>
      <c r="F31" s="7"/>
      <c r="G31" s="7"/>
      <c r="H31" s="7"/>
      <c r="I31" s="7"/>
      <c r="J31" s="7"/>
      <c r="K31" s="7"/>
      <c r="L31" s="7"/>
    </row>
    <row r="32" spans="1:12" ht="47.25" x14ac:dyDescent="0.25">
      <c r="A32" s="43" t="s">
        <v>172</v>
      </c>
      <c r="B32" s="6" t="s">
        <v>173</v>
      </c>
      <c r="C32" s="7" t="s">
        <v>144</v>
      </c>
      <c r="D32" s="7">
        <v>100</v>
      </c>
      <c r="E32" s="7">
        <v>100</v>
      </c>
      <c r="F32" s="7">
        <v>89</v>
      </c>
      <c r="G32" s="7">
        <v>89</v>
      </c>
      <c r="H32" s="7">
        <v>78</v>
      </c>
      <c r="I32" s="7">
        <v>78</v>
      </c>
      <c r="J32" s="7">
        <v>67</v>
      </c>
      <c r="K32" s="7">
        <v>67</v>
      </c>
      <c r="L32" s="7">
        <v>67</v>
      </c>
    </row>
    <row r="33" spans="1:12" ht="78.75" x14ac:dyDescent="0.25">
      <c r="A33" s="43" t="s">
        <v>174</v>
      </c>
      <c r="B33" s="6" t="s">
        <v>175</v>
      </c>
      <c r="C33" s="7" t="s">
        <v>170</v>
      </c>
      <c r="D33" s="52">
        <v>3050</v>
      </c>
      <c r="E33" s="52">
        <v>3100</v>
      </c>
      <c r="F33" s="52">
        <v>3130</v>
      </c>
      <c r="G33" s="52">
        <v>3160</v>
      </c>
      <c r="H33" s="52">
        <v>3190</v>
      </c>
      <c r="I33" s="52">
        <v>3220</v>
      </c>
      <c r="J33" s="52">
        <v>3250</v>
      </c>
      <c r="K33" s="52">
        <v>3280</v>
      </c>
      <c r="L33" s="52">
        <v>3300</v>
      </c>
    </row>
    <row r="34" spans="1:12" ht="47.25" x14ac:dyDescent="0.25">
      <c r="A34" s="43" t="s">
        <v>71</v>
      </c>
      <c r="B34" s="6" t="s">
        <v>176</v>
      </c>
      <c r="C34" s="7"/>
      <c r="D34" s="7"/>
      <c r="E34" s="7"/>
      <c r="F34" s="7"/>
      <c r="G34" s="7"/>
      <c r="H34" s="7"/>
      <c r="I34" s="7"/>
      <c r="J34" s="7"/>
      <c r="K34" s="7"/>
      <c r="L34" s="7"/>
    </row>
    <row r="35" spans="1:12" ht="63" x14ac:dyDescent="0.25">
      <c r="A35" s="43" t="s">
        <v>177</v>
      </c>
      <c r="B35" s="6" t="s">
        <v>178</v>
      </c>
      <c r="C35" s="7" t="s">
        <v>170</v>
      </c>
      <c r="D35" s="52">
        <v>3400</v>
      </c>
      <c r="E35" s="52">
        <v>3450</v>
      </c>
      <c r="F35" s="52">
        <v>3500</v>
      </c>
      <c r="G35" s="52">
        <v>3550</v>
      </c>
      <c r="H35" s="52">
        <v>3600</v>
      </c>
      <c r="I35" s="52">
        <v>3650</v>
      </c>
      <c r="J35" s="52">
        <v>3700</v>
      </c>
      <c r="K35" s="52">
        <v>3750</v>
      </c>
      <c r="L35" s="52">
        <v>3800</v>
      </c>
    </row>
    <row r="36" spans="1:12" ht="47.25" x14ac:dyDescent="0.25">
      <c r="A36" s="43" t="s">
        <v>73</v>
      </c>
      <c r="B36" s="6" t="s">
        <v>179</v>
      </c>
      <c r="C36" s="7"/>
      <c r="D36" s="7"/>
      <c r="E36" s="7"/>
      <c r="F36" s="7"/>
      <c r="G36" s="7"/>
      <c r="H36" s="7"/>
      <c r="I36" s="7"/>
      <c r="J36" s="7"/>
      <c r="K36" s="7"/>
      <c r="L36" s="7"/>
    </row>
    <row r="37" spans="1:12" ht="110.25" x14ac:dyDescent="0.25">
      <c r="A37" s="43" t="s">
        <v>180</v>
      </c>
      <c r="B37" s="6" t="s">
        <v>181</v>
      </c>
      <c r="C37" s="7" t="s">
        <v>152</v>
      </c>
      <c r="D37" s="7">
        <v>3</v>
      </c>
      <c r="E37" s="7">
        <v>0</v>
      </c>
      <c r="F37" s="7">
        <v>1</v>
      </c>
      <c r="G37" s="7">
        <v>2</v>
      </c>
      <c r="H37" s="7">
        <v>0</v>
      </c>
      <c r="I37" s="7">
        <v>0</v>
      </c>
      <c r="J37" s="7">
        <v>2</v>
      </c>
      <c r="K37" s="7">
        <v>2</v>
      </c>
      <c r="L37" s="7">
        <v>2</v>
      </c>
    </row>
    <row r="38" spans="1:12" ht="47.25" x14ac:dyDescent="0.25">
      <c r="A38" s="43" t="s">
        <v>76</v>
      </c>
      <c r="B38" s="6" t="s">
        <v>182</v>
      </c>
      <c r="C38" s="7"/>
      <c r="D38" s="7"/>
      <c r="E38" s="7"/>
      <c r="F38" s="7"/>
      <c r="G38" s="7"/>
      <c r="H38" s="7"/>
      <c r="I38" s="7"/>
      <c r="J38" s="7"/>
      <c r="K38" s="7"/>
      <c r="L38" s="7"/>
    </row>
    <row r="39" spans="1:12" ht="47.25" x14ac:dyDescent="0.25">
      <c r="A39" s="43" t="s">
        <v>183</v>
      </c>
      <c r="B39" s="6" t="s">
        <v>184</v>
      </c>
      <c r="C39" s="7" t="s">
        <v>170</v>
      </c>
      <c r="D39" s="52">
        <v>7023</v>
      </c>
      <c r="E39" s="52">
        <v>7200</v>
      </c>
      <c r="F39" s="52">
        <v>7400</v>
      </c>
      <c r="G39" s="52">
        <v>7600</v>
      </c>
      <c r="H39" s="52">
        <v>7700</v>
      </c>
      <c r="I39" s="52">
        <v>7800</v>
      </c>
      <c r="J39" s="52">
        <v>8000</v>
      </c>
      <c r="K39" s="52">
        <v>8200</v>
      </c>
      <c r="L39" s="52">
        <v>8400</v>
      </c>
    </row>
    <row r="40" spans="1:12" ht="47.25" x14ac:dyDescent="0.25">
      <c r="A40" s="43" t="s">
        <v>185</v>
      </c>
      <c r="B40" s="6" t="s">
        <v>186</v>
      </c>
      <c r="C40" s="7" t="s">
        <v>170</v>
      </c>
      <c r="D40" s="52">
        <v>3355</v>
      </c>
      <c r="E40" s="52">
        <v>3400</v>
      </c>
      <c r="F40" s="52">
        <v>3450</v>
      </c>
      <c r="G40" s="52">
        <v>1000</v>
      </c>
      <c r="H40" s="52">
        <v>1050</v>
      </c>
      <c r="I40" s="52">
        <v>1100</v>
      </c>
      <c r="J40" s="52">
        <v>3700</v>
      </c>
      <c r="K40" s="52">
        <v>3800</v>
      </c>
      <c r="L40" s="52">
        <v>3900</v>
      </c>
    </row>
    <row r="41" spans="1:12" ht="31.5" x14ac:dyDescent="0.25">
      <c r="A41" s="43" t="s">
        <v>461</v>
      </c>
      <c r="B41" s="6" t="s">
        <v>463</v>
      </c>
      <c r="C41" s="7" t="s">
        <v>465</v>
      </c>
      <c r="D41" s="52"/>
      <c r="E41" s="52"/>
      <c r="F41" s="52"/>
      <c r="G41" s="52"/>
      <c r="H41" s="52">
        <v>2</v>
      </c>
      <c r="I41" s="52">
        <v>3</v>
      </c>
      <c r="J41" s="52">
        <v>4</v>
      </c>
      <c r="K41" s="52">
        <v>5</v>
      </c>
      <c r="L41" s="52">
        <v>6</v>
      </c>
    </row>
    <row r="42" spans="1:12" ht="31.5" x14ac:dyDescent="0.25">
      <c r="A42" s="43" t="s">
        <v>462</v>
      </c>
      <c r="B42" s="6" t="s">
        <v>464</v>
      </c>
      <c r="C42" s="7" t="s">
        <v>465</v>
      </c>
      <c r="D42" s="52"/>
      <c r="E42" s="52"/>
      <c r="F42" s="52"/>
      <c r="G42" s="52"/>
      <c r="H42" s="52">
        <v>4</v>
      </c>
      <c r="I42" s="52">
        <v>8</v>
      </c>
      <c r="J42" s="52">
        <v>12</v>
      </c>
      <c r="K42" s="52">
        <v>16</v>
      </c>
      <c r="L42" s="52">
        <v>20</v>
      </c>
    </row>
    <row r="43" spans="1:12" ht="78.75" x14ac:dyDescent="0.25">
      <c r="A43" s="43" t="s">
        <v>86</v>
      </c>
      <c r="B43" s="6" t="s">
        <v>187</v>
      </c>
      <c r="C43" s="7"/>
      <c r="D43" s="7"/>
      <c r="E43" s="7"/>
      <c r="F43" s="7"/>
      <c r="G43" s="7"/>
      <c r="H43" s="7"/>
      <c r="I43" s="7"/>
      <c r="J43" s="7"/>
      <c r="K43" s="7"/>
      <c r="L43" s="7"/>
    </row>
    <row r="44" spans="1:12" ht="47.25" x14ac:dyDescent="0.25">
      <c r="A44" s="43" t="s">
        <v>188</v>
      </c>
      <c r="B44" s="6" t="s">
        <v>189</v>
      </c>
      <c r="C44" s="7" t="s">
        <v>170</v>
      </c>
      <c r="D44" s="52">
        <v>1300</v>
      </c>
      <c r="E44" s="52">
        <v>2000</v>
      </c>
      <c r="F44" s="52">
        <v>2700</v>
      </c>
      <c r="G44" s="52">
        <v>1000</v>
      </c>
      <c r="H44" s="52">
        <v>1050</v>
      </c>
      <c r="I44" s="52">
        <v>1100</v>
      </c>
      <c r="J44" s="52">
        <v>6000</v>
      </c>
      <c r="K44" s="52">
        <v>6300</v>
      </c>
      <c r="L44" s="52">
        <v>6600</v>
      </c>
    </row>
    <row r="45" spans="1:12" ht="78.75" x14ac:dyDescent="0.25">
      <c r="A45" s="43" t="s">
        <v>190</v>
      </c>
      <c r="B45" s="6" t="s">
        <v>191</v>
      </c>
      <c r="C45" s="7" t="s">
        <v>152</v>
      </c>
      <c r="D45" s="7">
        <v>5</v>
      </c>
      <c r="E45" s="7">
        <v>5</v>
      </c>
      <c r="F45" s="7">
        <v>6</v>
      </c>
      <c r="G45" s="7">
        <v>0</v>
      </c>
      <c r="H45" s="7">
        <v>0</v>
      </c>
      <c r="I45" s="7">
        <v>0</v>
      </c>
      <c r="J45" s="7">
        <v>7</v>
      </c>
      <c r="K45" s="7">
        <v>7</v>
      </c>
      <c r="L45" s="7">
        <v>8</v>
      </c>
    </row>
    <row r="46" spans="1:12" ht="47.25" x14ac:dyDescent="0.25">
      <c r="A46" s="43" t="s">
        <v>87</v>
      </c>
      <c r="B46" s="6" t="s">
        <v>192</v>
      </c>
      <c r="C46" s="7"/>
      <c r="D46" s="7"/>
      <c r="E46" s="7"/>
      <c r="F46" s="7"/>
      <c r="G46" s="7"/>
      <c r="H46" s="7"/>
      <c r="I46" s="7"/>
      <c r="J46" s="7"/>
      <c r="K46" s="7"/>
      <c r="L46" s="7"/>
    </row>
    <row r="47" spans="1:12" ht="31.5" x14ac:dyDescent="0.25">
      <c r="A47" s="43" t="s">
        <v>193</v>
      </c>
      <c r="B47" s="6" t="s">
        <v>194</v>
      </c>
      <c r="C47" s="7" t="s">
        <v>152</v>
      </c>
      <c r="D47" s="7">
        <v>412</v>
      </c>
      <c r="E47" s="7">
        <v>415</v>
      </c>
      <c r="F47" s="7">
        <v>418</v>
      </c>
      <c r="G47" s="7">
        <v>420</v>
      </c>
      <c r="H47" s="7">
        <v>422</v>
      </c>
      <c r="I47" s="7">
        <v>425</v>
      </c>
      <c r="J47" s="7">
        <v>430</v>
      </c>
      <c r="K47" s="7">
        <v>435</v>
      </c>
      <c r="L47" s="7">
        <v>440</v>
      </c>
    </row>
    <row r="48" spans="1:12" ht="31.5" x14ac:dyDescent="0.25">
      <c r="A48" s="43" t="s">
        <v>195</v>
      </c>
      <c r="B48" s="6" t="s">
        <v>196</v>
      </c>
      <c r="C48" s="7" t="s">
        <v>197</v>
      </c>
      <c r="D48" s="52">
        <v>76000</v>
      </c>
      <c r="E48" s="52">
        <v>76050</v>
      </c>
      <c r="F48" s="52">
        <v>270700</v>
      </c>
      <c r="G48" s="52">
        <v>270750</v>
      </c>
      <c r="H48" s="52">
        <v>270800</v>
      </c>
      <c r="I48" s="52">
        <v>270850</v>
      </c>
      <c r="J48" s="52">
        <v>270900</v>
      </c>
      <c r="K48" s="52">
        <v>270950</v>
      </c>
      <c r="L48" s="52">
        <v>271000</v>
      </c>
    </row>
    <row r="49" spans="1:12" ht="94.5" x14ac:dyDescent="0.25">
      <c r="A49" s="43" t="s">
        <v>88</v>
      </c>
      <c r="B49" s="6" t="s">
        <v>198</v>
      </c>
      <c r="C49" s="7"/>
      <c r="D49" s="7"/>
      <c r="E49" s="7"/>
      <c r="F49" s="7"/>
      <c r="G49" s="7"/>
      <c r="H49" s="7"/>
      <c r="I49" s="7"/>
      <c r="J49" s="7"/>
      <c r="K49" s="7"/>
      <c r="L49" s="7"/>
    </row>
    <row r="50" spans="1:12" ht="63" x14ac:dyDescent="0.25">
      <c r="A50" s="43" t="s">
        <v>199</v>
      </c>
      <c r="B50" s="6" t="s">
        <v>200</v>
      </c>
      <c r="C50" s="7" t="s">
        <v>152</v>
      </c>
      <c r="D50" s="7">
        <v>20</v>
      </c>
      <c r="E50" s="7">
        <v>23</v>
      </c>
      <c r="F50" s="7">
        <v>25</v>
      </c>
      <c r="G50" s="7">
        <v>5</v>
      </c>
      <c r="H50" s="7">
        <v>5</v>
      </c>
      <c r="I50" s="7">
        <v>5</v>
      </c>
      <c r="J50" s="7">
        <v>35</v>
      </c>
      <c r="K50" s="7">
        <v>37</v>
      </c>
      <c r="L50" s="7">
        <v>39</v>
      </c>
    </row>
    <row r="51" spans="1:12" ht="47.25" x14ac:dyDescent="0.25">
      <c r="A51" s="43" t="s">
        <v>89</v>
      </c>
      <c r="B51" s="6" t="s">
        <v>201</v>
      </c>
      <c r="C51" s="7"/>
      <c r="D51" s="7"/>
      <c r="E51" s="7"/>
      <c r="F51" s="7"/>
      <c r="G51" s="7"/>
      <c r="H51" s="7"/>
      <c r="I51" s="7"/>
      <c r="J51" s="7"/>
      <c r="K51" s="7"/>
      <c r="L51" s="7"/>
    </row>
    <row r="52" spans="1:12" ht="47.25" x14ac:dyDescent="0.25">
      <c r="A52" s="43" t="s">
        <v>202</v>
      </c>
      <c r="B52" s="6" t="s">
        <v>203</v>
      </c>
      <c r="C52" s="7" t="s">
        <v>170</v>
      </c>
      <c r="D52" s="52">
        <v>1000</v>
      </c>
      <c r="E52" s="52">
        <v>1000</v>
      </c>
      <c r="F52" s="52">
        <v>1700</v>
      </c>
      <c r="G52" s="52">
        <v>1700</v>
      </c>
      <c r="H52" s="52">
        <v>1700</v>
      </c>
      <c r="I52" s="52">
        <v>1700</v>
      </c>
      <c r="J52" s="52">
        <v>1700</v>
      </c>
      <c r="K52" s="52">
        <v>1700</v>
      </c>
      <c r="L52" s="52">
        <v>1700</v>
      </c>
    </row>
    <row r="53" spans="1:12" ht="31.5" x14ac:dyDescent="0.25">
      <c r="A53" s="43" t="s">
        <v>204</v>
      </c>
      <c r="B53" s="6" t="s">
        <v>205</v>
      </c>
      <c r="C53" s="7" t="s">
        <v>152</v>
      </c>
      <c r="D53" s="7">
        <v>-7.1</v>
      </c>
      <c r="E53" s="7">
        <v>-7.1</v>
      </c>
      <c r="F53" s="7">
        <v>-7</v>
      </c>
      <c r="G53" s="7">
        <v>-7</v>
      </c>
      <c r="H53" s="7">
        <v>-7</v>
      </c>
      <c r="I53" s="7">
        <v>-7</v>
      </c>
      <c r="J53" s="7">
        <v>-7</v>
      </c>
      <c r="K53" s="7">
        <v>-7</v>
      </c>
      <c r="L53" s="7">
        <v>-7</v>
      </c>
    </row>
    <row r="54" spans="1:12" ht="85.5" customHeight="1" x14ac:dyDescent="0.25">
      <c r="A54" s="43" t="s">
        <v>454</v>
      </c>
      <c r="B54" s="6" t="s">
        <v>455</v>
      </c>
      <c r="C54" s="7"/>
      <c r="D54" s="7"/>
      <c r="E54" s="7"/>
      <c r="F54" s="7"/>
      <c r="G54" s="7"/>
      <c r="H54" s="7"/>
      <c r="I54" s="7"/>
      <c r="J54" s="7"/>
      <c r="K54" s="7"/>
      <c r="L54" s="7"/>
    </row>
    <row r="55" spans="1:12" ht="63" x14ac:dyDescent="0.25">
      <c r="A55" s="43" t="s">
        <v>456</v>
      </c>
      <c r="B55" s="6" t="s">
        <v>457</v>
      </c>
      <c r="C55" s="7" t="s">
        <v>458</v>
      </c>
      <c r="D55" s="7">
        <v>0</v>
      </c>
      <c r="E55" s="7">
        <v>0</v>
      </c>
      <c r="F55" s="7">
        <v>0</v>
      </c>
      <c r="G55" s="7">
        <v>7</v>
      </c>
      <c r="H55" s="7">
        <v>7</v>
      </c>
      <c r="I55" s="7">
        <v>7</v>
      </c>
      <c r="J55" s="7">
        <v>7</v>
      </c>
      <c r="K55" s="7">
        <v>7</v>
      </c>
      <c r="L55" s="7">
        <v>7</v>
      </c>
    </row>
    <row r="56" spans="1:12" ht="78.75" x14ac:dyDescent="0.25">
      <c r="A56" s="43" t="s">
        <v>459</v>
      </c>
      <c r="B56" s="6" t="s">
        <v>460</v>
      </c>
      <c r="C56" s="7" t="s">
        <v>170</v>
      </c>
      <c r="D56" s="7">
        <v>0</v>
      </c>
      <c r="E56" s="7">
        <v>0</v>
      </c>
      <c r="F56" s="7">
        <v>0</v>
      </c>
      <c r="G56" s="7">
        <v>1500</v>
      </c>
      <c r="H56" s="7">
        <v>1600</v>
      </c>
      <c r="I56" s="7">
        <v>1700</v>
      </c>
      <c r="J56" s="7">
        <v>1800</v>
      </c>
      <c r="K56" s="7">
        <v>1900</v>
      </c>
      <c r="L56" s="7">
        <v>2000</v>
      </c>
    </row>
    <row r="57" spans="1:12" ht="47.25" x14ac:dyDescent="0.25">
      <c r="A57" s="43" t="s">
        <v>58</v>
      </c>
      <c r="B57" s="6" t="s">
        <v>206</v>
      </c>
      <c r="C57" s="7"/>
      <c r="D57" s="7"/>
      <c r="E57" s="7"/>
      <c r="F57" s="7"/>
      <c r="G57" s="7"/>
      <c r="H57" s="7"/>
      <c r="I57" s="7"/>
      <c r="J57" s="7"/>
      <c r="K57" s="7"/>
      <c r="L57" s="7"/>
    </row>
    <row r="58" spans="1:12" ht="47.25" x14ac:dyDescent="0.25">
      <c r="A58" s="43" t="s">
        <v>63</v>
      </c>
      <c r="B58" s="6" t="s">
        <v>207</v>
      </c>
      <c r="C58" s="7"/>
      <c r="D58" s="7"/>
      <c r="E58" s="7"/>
      <c r="F58" s="7"/>
      <c r="G58" s="7"/>
      <c r="H58" s="7"/>
      <c r="I58" s="7"/>
      <c r="J58" s="7"/>
      <c r="K58" s="7"/>
      <c r="L58" s="7"/>
    </row>
    <row r="59" spans="1:12" ht="78.75" x14ac:dyDescent="0.25">
      <c r="A59" s="43" t="s">
        <v>208</v>
      </c>
      <c r="B59" s="6" t="s">
        <v>209</v>
      </c>
      <c r="C59" s="7" t="s">
        <v>210</v>
      </c>
      <c r="D59" s="63">
        <v>0</v>
      </c>
      <c r="E59" s="63">
        <v>1</v>
      </c>
      <c r="F59" s="63">
        <v>2</v>
      </c>
      <c r="G59" s="63">
        <v>3</v>
      </c>
      <c r="H59" s="63">
        <v>3</v>
      </c>
      <c r="I59" s="63">
        <v>3</v>
      </c>
      <c r="J59" s="63">
        <v>3.5</v>
      </c>
      <c r="K59" s="63">
        <v>3.5</v>
      </c>
      <c r="L59" s="63">
        <v>3.5</v>
      </c>
    </row>
    <row r="60" spans="1:12" ht="63" x14ac:dyDescent="0.25">
      <c r="A60" s="43" t="s">
        <v>211</v>
      </c>
      <c r="B60" s="6" t="s">
        <v>212</v>
      </c>
      <c r="C60" s="7" t="s">
        <v>210</v>
      </c>
      <c r="D60" s="63">
        <v>0</v>
      </c>
      <c r="E60" s="63">
        <v>1.5</v>
      </c>
      <c r="F60" s="63">
        <v>3</v>
      </c>
      <c r="G60" s="63">
        <v>3</v>
      </c>
      <c r="H60" s="63">
        <v>3</v>
      </c>
      <c r="I60" s="63">
        <v>3</v>
      </c>
      <c r="J60" s="63">
        <v>4.5</v>
      </c>
      <c r="K60" s="63">
        <v>6</v>
      </c>
      <c r="L60" s="63">
        <v>7.5</v>
      </c>
    </row>
    <row r="61" spans="1:12" ht="94.5" x14ac:dyDescent="0.25">
      <c r="A61" s="43" t="s">
        <v>64</v>
      </c>
      <c r="B61" s="6" t="s">
        <v>213</v>
      </c>
      <c r="C61" s="7"/>
      <c r="D61" s="7"/>
      <c r="E61" s="7"/>
      <c r="F61" s="7"/>
      <c r="G61" s="7"/>
      <c r="H61" s="7"/>
      <c r="I61" s="7"/>
      <c r="J61" s="7"/>
      <c r="K61" s="7"/>
      <c r="L61" s="7"/>
    </row>
    <row r="62" spans="1:12" ht="63" x14ac:dyDescent="0.25">
      <c r="A62" s="43" t="s">
        <v>214</v>
      </c>
      <c r="B62" s="6" t="s">
        <v>215</v>
      </c>
      <c r="C62" s="7" t="s">
        <v>144</v>
      </c>
      <c r="D62" s="7">
        <v>100</v>
      </c>
      <c r="E62" s="7">
        <v>100</v>
      </c>
      <c r="F62" s="7">
        <v>100</v>
      </c>
      <c r="G62" s="7">
        <v>100</v>
      </c>
      <c r="H62" s="7">
        <v>100</v>
      </c>
      <c r="I62" s="7">
        <v>100</v>
      </c>
      <c r="J62" s="7">
        <v>100</v>
      </c>
      <c r="K62" s="7">
        <v>100</v>
      </c>
      <c r="L62" s="7">
        <v>100</v>
      </c>
    </row>
    <row r="63" spans="1:12" ht="63" x14ac:dyDescent="0.25">
      <c r="A63" s="43" t="s">
        <v>90</v>
      </c>
      <c r="B63" s="6" t="s">
        <v>481</v>
      </c>
      <c r="C63" s="7"/>
      <c r="D63" s="7"/>
      <c r="E63" s="7"/>
      <c r="F63" s="7"/>
      <c r="G63" s="7"/>
      <c r="H63" s="7"/>
      <c r="I63" s="7"/>
      <c r="J63" s="7"/>
      <c r="K63" s="7"/>
      <c r="L63" s="7"/>
    </row>
    <row r="64" spans="1:12" ht="48" thickBot="1" x14ac:dyDescent="0.3">
      <c r="A64" s="43" t="s">
        <v>216</v>
      </c>
      <c r="B64" s="6" t="s">
        <v>482</v>
      </c>
      <c r="C64" s="7" t="s">
        <v>217</v>
      </c>
      <c r="E64" s="7"/>
      <c r="F64" s="7"/>
      <c r="G64" s="7"/>
      <c r="H64" s="64">
        <v>177.64</v>
      </c>
      <c r="I64" s="64">
        <v>177.64</v>
      </c>
      <c r="J64" s="64">
        <v>177.64</v>
      </c>
      <c r="K64" s="64">
        <v>177.64</v>
      </c>
      <c r="L64" s="64">
        <v>180.84</v>
      </c>
    </row>
    <row r="65" spans="1:12" ht="126" x14ac:dyDescent="0.25">
      <c r="A65" s="43" t="s">
        <v>218</v>
      </c>
      <c r="B65" s="6" t="s">
        <v>219</v>
      </c>
      <c r="C65" s="7" t="s">
        <v>144</v>
      </c>
      <c r="D65" s="7">
        <v>97.92</v>
      </c>
      <c r="E65" s="7">
        <v>86.9</v>
      </c>
      <c r="F65" s="7">
        <v>85.6</v>
      </c>
      <c r="G65" s="7">
        <v>84.04</v>
      </c>
      <c r="H65" s="7">
        <v>81</v>
      </c>
      <c r="I65" s="7">
        <v>80.5</v>
      </c>
      <c r="J65" s="7">
        <v>78</v>
      </c>
      <c r="K65" s="7">
        <v>76.5</v>
      </c>
      <c r="L65" s="7">
        <v>70</v>
      </c>
    </row>
    <row r="66" spans="1:12" ht="78.75" x14ac:dyDescent="0.25">
      <c r="A66" s="43" t="s">
        <v>220</v>
      </c>
      <c r="B66" s="6" t="s">
        <v>221</v>
      </c>
      <c r="C66" s="7" t="s">
        <v>217</v>
      </c>
      <c r="D66" s="53">
        <v>2</v>
      </c>
      <c r="E66" s="53">
        <v>3.5</v>
      </c>
      <c r="F66" s="53">
        <v>5</v>
      </c>
      <c r="G66" s="53">
        <v>6</v>
      </c>
      <c r="H66" s="53">
        <v>7</v>
      </c>
      <c r="I66" s="53">
        <v>10</v>
      </c>
      <c r="J66" s="53">
        <v>13.5</v>
      </c>
      <c r="K66" s="53">
        <v>15</v>
      </c>
      <c r="L66" s="53">
        <v>20</v>
      </c>
    </row>
    <row r="67" spans="1:12" ht="47.25" x14ac:dyDescent="0.25">
      <c r="A67" s="62" t="s">
        <v>91</v>
      </c>
      <c r="B67" s="6" t="s">
        <v>483</v>
      </c>
      <c r="C67" s="63"/>
      <c r="D67" s="53"/>
      <c r="E67" s="53"/>
      <c r="F67" s="53"/>
      <c r="G67" s="53"/>
      <c r="H67" s="53"/>
      <c r="I67" s="53"/>
      <c r="J67" s="53"/>
      <c r="K67" s="53"/>
      <c r="L67" s="53"/>
    </row>
    <row r="68" spans="1:12" ht="48.75" thickBot="1" x14ac:dyDescent="0.3">
      <c r="A68" s="66" t="s">
        <v>223</v>
      </c>
      <c r="B68" s="65" t="s">
        <v>484</v>
      </c>
      <c r="C68" s="64" t="s">
        <v>217</v>
      </c>
      <c r="D68" s="64">
        <v>15</v>
      </c>
      <c r="E68" s="64">
        <v>17.5</v>
      </c>
      <c r="F68" s="64">
        <v>20</v>
      </c>
      <c r="G68" s="64">
        <v>22</v>
      </c>
      <c r="H68" s="64" t="s">
        <v>148</v>
      </c>
      <c r="I68" s="64" t="s">
        <v>148</v>
      </c>
      <c r="J68" s="64" t="s">
        <v>148</v>
      </c>
      <c r="K68" s="64" t="s">
        <v>148</v>
      </c>
      <c r="L68" s="64" t="s">
        <v>148</v>
      </c>
    </row>
    <row r="69" spans="1:12" ht="48.75" thickBot="1" x14ac:dyDescent="0.3">
      <c r="A69" s="66" t="s">
        <v>487</v>
      </c>
      <c r="B69" s="65" t="s">
        <v>484</v>
      </c>
      <c r="C69" s="64" t="s">
        <v>217</v>
      </c>
      <c r="D69" s="64"/>
      <c r="E69" s="64"/>
      <c r="F69" s="64"/>
      <c r="G69" s="64"/>
      <c r="H69" s="64"/>
      <c r="I69" s="64"/>
      <c r="J69" s="64"/>
      <c r="K69" s="64"/>
      <c r="L69" s="64">
        <v>3</v>
      </c>
    </row>
    <row r="70" spans="1:12" ht="60.75" thickBot="1" x14ac:dyDescent="0.3">
      <c r="A70" s="66" t="s">
        <v>488</v>
      </c>
      <c r="B70" s="65" t="s">
        <v>219</v>
      </c>
      <c r="C70" s="64" t="s">
        <v>144</v>
      </c>
      <c r="D70" s="64">
        <v>97.92</v>
      </c>
      <c r="E70" s="64">
        <v>86.9</v>
      </c>
      <c r="F70" s="64">
        <v>85.6</v>
      </c>
      <c r="G70" s="64">
        <v>84.04</v>
      </c>
      <c r="H70" s="64">
        <v>85</v>
      </c>
      <c r="I70" s="64">
        <v>84</v>
      </c>
      <c r="J70" s="64">
        <v>83</v>
      </c>
      <c r="K70" s="64">
        <v>82</v>
      </c>
      <c r="L70" s="64">
        <v>81</v>
      </c>
    </row>
    <row r="71" spans="1:12" ht="48.75" thickBot="1" x14ac:dyDescent="0.3">
      <c r="A71" s="66" t="s">
        <v>489</v>
      </c>
      <c r="B71" s="65" t="s">
        <v>485</v>
      </c>
      <c r="C71" s="64" t="s">
        <v>217</v>
      </c>
      <c r="D71" s="64">
        <v>2</v>
      </c>
      <c r="E71" s="64">
        <v>3.5</v>
      </c>
      <c r="F71" s="64">
        <v>5</v>
      </c>
      <c r="G71" s="64">
        <v>6</v>
      </c>
      <c r="H71" s="64">
        <v>0</v>
      </c>
      <c r="I71" s="64">
        <v>0</v>
      </c>
      <c r="J71" s="64">
        <v>0</v>
      </c>
      <c r="K71" s="64">
        <v>0</v>
      </c>
      <c r="L71" s="64">
        <v>0</v>
      </c>
    </row>
    <row r="72" spans="1:12" ht="36.75" thickBot="1" x14ac:dyDescent="0.3">
      <c r="A72" s="43" t="s">
        <v>92</v>
      </c>
      <c r="B72" s="65" t="s">
        <v>222</v>
      </c>
      <c r="C72" s="7"/>
      <c r="D72" s="53"/>
      <c r="E72" s="53"/>
      <c r="F72" s="53"/>
      <c r="G72" s="53"/>
      <c r="H72" s="53"/>
      <c r="I72" s="53"/>
      <c r="J72" s="53"/>
      <c r="K72" s="53"/>
      <c r="L72" s="53"/>
    </row>
    <row r="73" spans="1:12" ht="36.75" thickBot="1" x14ac:dyDescent="0.3">
      <c r="A73" s="43" t="s">
        <v>226</v>
      </c>
      <c r="B73" s="65" t="s">
        <v>486</v>
      </c>
      <c r="C73" s="7" t="s">
        <v>217</v>
      </c>
      <c r="D73" s="7" t="s">
        <v>148</v>
      </c>
      <c r="E73" s="63" t="s">
        <v>148</v>
      </c>
      <c r="F73" s="63" t="s">
        <v>148</v>
      </c>
      <c r="G73" s="63" t="s">
        <v>148</v>
      </c>
      <c r="H73" s="63" t="s">
        <v>148</v>
      </c>
      <c r="I73" s="63" t="s">
        <v>148</v>
      </c>
      <c r="J73" s="63" t="s">
        <v>148</v>
      </c>
      <c r="K73" s="63" t="s">
        <v>148</v>
      </c>
      <c r="L73" s="53" t="s">
        <v>224</v>
      </c>
    </row>
    <row r="74" spans="1:12" ht="63" x14ac:dyDescent="0.25">
      <c r="A74" s="43" t="s">
        <v>477</v>
      </c>
      <c r="B74" s="6" t="s">
        <v>225</v>
      </c>
      <c r="C74" s="7"/>
      <c r="D74" s="7"/>
      <c r="E74" s="7"/>
      <c r="F74" s="7"/>
      <c r="G74" s="7"/>
      <c r="H74" s="7"/>
      <c r="I74" s="7"/>
      <c r="J74" s="7"/>
      <c r="K74" s="7"/>
      <c r="L74" s="7"/>
    </row>
    <row r="75" spans="1:12" ht="63" x14ac:dyDescent="0.25">
      <c r="A75" s="43" t="s">
        <v>490</v>
      </c>
      <c r="B75" s="6" t="s">
        <v>227</v>
      </c>
      <c r="C75" s="7" t="s">
        <v>144</v>
      </c>
      <c r="D75" s="63">
        <v>0</v>
      </c>
      <c r="E75" s="63" t="s">
        <v>228</v>
      </c>
      <c r="F75" s="63" t="s">
        <v>229</v>
      </c>
      <c r="G75" s="63" t="s">
        <v>230</v>
      </c>
      <c r="H75" s="63" t="s">
        <v>231</v>
      </c>
      <c r="I75" s="63" t="s">
        <v>232</v>
      </c>
      <c r="J75" s="63" t="s">
        <v>233</v>
      </c>
      <c r="K75" s="63" t="s">
        <v>234</v>
      </c>
      <c r="L75" s="63" t="s">
        <v>235</v>
      </c>
    </row>
    <row r="76" spans="1:12" ht="63" x14ac:dyDescent="0.25">
      <c r="A76" s="43" t="s">
        <v>491</v>
      </c>
      <c r="B76" s="6" t="s">
        <v>236</v>
      </c>
      <c r="C76" s="7" t="s">
        <v>144</v>
      </c>
      <c r="D76" s="63">
        <v>0</v>
      </c>
      <c r="E76" s="63" t="s">
        <v>228</v>
      </c>
      <c r="F76" s="63" t="s">
        <v>237</v>
      </c>
      <c r="G76" s="63" t="s">
        <v>229</v>
      </c>
      <c r="H76" s="63" t="s">
        <v>238</v>
      </c>
      <c r="I76" s="63" t="s">
        <v>230</v>
      </c>
      <c r="J76" s="63" t="s">
        <v>239</v>
      </c>
      <c r="K76" s="63" t="s">
        <v>231</v>
      </c>
      <c r="L76" s="63" t="s">
        <v>240</v>
      </c>
    </row>
    <row r="77" spans="1:12" ht="94.5" x14ac:dyDescent="0.25">
      <c r="A77" s="43" t="s">
        <v>492</v>
      </c>
      <c r="B77" s="6" t="s">
        <v>241</v>
      </c>
      <c r="C77" s="7" t="s">
        <v>144</v>
      </c>
      <c r="D77" s="63">
        <v>0</v>
      </c>
      <c r="E77" s="63" t="s">
        <v>232</v>
      </c>
      <c r="F77" s="63" t="s">
        <v>242</v>
      </c>
      <c r="G77" s="63" t="s">
        <v>242</v>
      </c>
      <c r="H77" s="63" t="s">
        <v>242</v>
      </c>
      <c r="I77" s="63" t="s">
        <v>242</v>
      </c>
      <c r="J77" s="63" t="s">
        <v>242</v>
      </c>
      <c r="K77" s="63" t="s">
        <v>242</v>
      </c>
      <c r="L77" s="63" t="s">
        <v>242</v>
      </c>
    </row>
    <row r="78" spans="1:12" ht="63" x14ac:dyDescent="0.25">
      <c r="A78" s="43" t="s">
        <v>81</v>
      </c>
      <c r="B78" s="6" t="s">
        <v>243</v>
      </c>
      <c r="C78" s="7"/>
      <c r="D78" s="7"/>
      <c r="E78" s="7"/>
      <c r="F78" s="7"/>
      <c r="G78" s="7"/>
      <c r="H78" s="7"/>
      <c r="I78" s="7"/>
      <c r="J78" s="7"/>
      <c r="K78" s="7"/>
      <c r="L78" s="7"/>
    </row>
    <row r="79" spans="1:12" ht="47.25" x14ac:dyDescent="0.25">
      <c r="A79" s="43" t="s">
        <v>82</v>
      </c>
      <c r="B79" s="6" t="s">
        <v>244</v>
      </c>
      <c r="C79" s="7"/>
      <c r="D79" s="7"/>
      <c r="E79" s="7"/>
      <c r="F79" s="7"/>
      <c r="G79" s="7"/>
      <c r="H79" s="7"/>
      <c r="I79" s="7"/>
      <c r="J79" s="7"/>
      <c r="K79" s="7"/>
      <c r="L79" s="7"/>
    </row>
    <row r="80" spans="1:12" ht="47.25" x14ac:dyDescent="0.25">
      <c r="A80" s="43" t="s">
        <v>245</v>
      </c>
      <c r="B80" s="6" t="s">
        <v>246</v>
      </c>
      <c r="C80" s="7" t="s">
        <v>247</v>
      </c>
      <c r="D80" s="7">
        <v>16.826000000000001</v>
      </c>
      <c r="E80" s="7">
        <v>16.5</v>
      </c>
      <c r="F80" s="7">
        <v>16.542000000000002</v>
      </c>
      <c r="G80" s="7">
        <v>16.542000000000002</v>
      </c>
      <c r="H80" s="7">
        <v>16.542000000000002</v>
      </c>
      <c r="I80" s="7">
        <v>16.547999999999998</v>
      </c>
      <c r="J80" s="7">
        <v>15.8</v>
      </c>
      <c r="K80" s="7">
        <v>15.641999999999999</v>
      </c>
      <c r="L80" s="7">
        <v>14.834</v>
      </c>
    </row>
    <row r="81" spans="1:12" ht="47.25" x14ac:dyDescent="0.25">
      <c r="A81" s="43" t="s">
        <v>83</v>
      </c>
      <c r="B81" s="6" t="s">
        <v>248</v>
      </c>
      <c r="C81" s="7"/>
      <c r="D81" s="7"/>
      <c r="E81" s="7"/>
      <c r="F81" s="7"/>
      <c r="G81" s="7"/>
      <c r="H81" s="7"/>
      <c r="I81" s="7"/>
      <c r="J81" s="7"/>
      <c r="K81" s="7"/>
      <c r="L81" s="7"/>
    </row>
    <row r="82" spans="1:12" ht="31.5" x14ac:dyDescent="0.25">
      <c r="A82" s="43" t="s">
        <v>249</v>
      </c>
      <c r="B82" s="6" t="s">
        <v>250</v>
      </c>
      <c r="C82" s="7" t="s">
        <v>251</v>
      </c>
      <c r="D82" s="7">
        <v>17963.3</v>
      </c>
      <c r="E82" s="7">
        <v>18316.77</v>
      </c>
      <c r="F82" s="7">
        <v>18271.599999999999</v>
      </c>
      <c r="G82" s="7">
        <v>18314.2</v>
      </c>
      <c r="H82" s="7">
        <v>18350.8</v>
      </c>
      <c r="I82" s="7">
        <v>18863.599999999999</v>
      </c>
      <c r="J82" s="7">
        <v>19002.5</v>
      </c>
      <c r="K82" s="7">
        <v>19184.759999999998</v>
      </c>
      <c r="L82" s="7">
        <v>18367.8</v>
      </c>
    </row>
    <row r="83" spans="1:12" ht="31.5" x14ac:dyDescent="0.25">
      <c r="A83" s="43" t="s">
        <v>252</v>
      </c>
      <c r="B83" s="6" t="s">
        <v>253</v>
      </c>
      <c r="C83" s="7" t="s">
        <v>254</v>
      </c>
      <c r="D83" s="7">
        <v>53890</v>
      </c>
      <c r="E83" s="7">
        <v>54950.3</v>
      </c>
      <c r="F83" s="7">
        <v>54814.8</v>
      </c>
      <c r="G83" s="7">
        <v>55162.2</v>
      </c>
      <c r="H83" s="7">
        <v>55362.9</v>
      </c>
      <c r="I83" s="7">
        <v>55916.5</v>
      </c>
      <c r="J83" s="7">
        <v>56475.7</v>
      </c>
      <c r="K83" s="7">
        <v>57313.2</v>
      </c>
      <c r="L83" s="7">
        <v>57886.3</v>
      </c>
    </row>
    <row r="84" spans="1:12" ht="31.5" x14ac:dyDescent="0.25">
      <c r="A84" s="43" t="s">
        <v>255</v>
      </c>
      <c r="B84" s="6" t="s">
        <v>256</v>
      </c>
      <c r="C84" s="7" t="s">
        <v>257</v>
      </c>
      <c r="D84" s="7">
        <v>40.4</v>
      </c>
      <c r="E84" s="7">
        <v>41.187429999999999</v>
      </c>
      <c r="F84" s="7">
        <v>41.085900000000002</v>
      </c>
      <c r="G84" s="7">
        <v>41.497</v>
      </c>
      <c r="H84" s="7">
        <v>41.911999999999999</v>
      </c>
      <c r="I84" s="7">
        <v>42.331000000000003</v>
      </c>
      <c r="J84" s="7">
        <v>42.753999999999998</v>
      </c>
      <c r="K84" s="7">
        <v>43.182000000000002</v>
      </c>
      <c r="L84" s="7">
        <v>43.613</v>
      </c>
    </row>
    <row r="85" spans="1:12" ht="31.5" x14ac:dyDescent="0.25">
      <c r="A85" s="43" t="s">
        <v>258</v>
      </c>
      <c r="B85" s="6" t="s">
        <v>259</v>
      </c>
      <c r="C85" s="7" t="s">
        <v>254</v>
      </c>
      <c r="D85" s="7">
        <v>32128.400000000001</v>
      </c>
      <c r="E85" s="7">
        <v>32760.48</v>
      </c>
      <c r="F85" s="7">
        <v>32679.7</v>
      </c>
      <c r="G85" s="7">
        <v>33006.5</v>
      </c>
      <c r="H85" s="7">
        <v>33336.5</v>
      </c>
      <c r="I85" s="7">
        <v>33669.9</v>
      </c>
      <c r="J85" s="7">
        <v>34006.6</v>
      </c>
      <c r="K85" s="7">
        <v>34346.699999999997</v>
      </c>
      <c r="L85" s="7">
        <v>34690.1</v>
      </c>
    </row>
    <row r="86" spans="1:12" ht="31.5" x14ac:dyDescent="0.25">
      <c r="A86" s="43" t="s">
        <v>260</v>
      </c>
      <c r="B86" s="6" t="s">
        <v>261</v>
      </c>
      <c r="C86" s="7" t="s">
        <v>262</v>
      </c>
      <c r="D86" s="7">
        <v>395.4</v>
      </c>
      <c r="E86" s="7">
        <v>403.20670000000001</v>
      </c>
      <c r="F86" s="7">
        <v>402.21300000000002</v>
      </c>
      <c r="G86" s="7">
        <v>406.23500000000001</v>
      </c>
      <c r="H86" s="7">
        <v>410.29700000000003</v>
      </c>
      <c r="I86" s="7">
        <v>414.4</v>
      </c>
      <c r="J86" s="7">
        <v>418.54399999999998</v>
      </c>
      <c r="K86" s="7">
        <v>422.73</v>
      </c>
      <c r="L86" s="7">
        <v>426.95699999999999</v>
      </c>
    </row>
    <row r="87" spans="1:12" ht="31.5" x14ac:dyDescent="0.25">
      <c r="A87" s="43" t="s">
        <v>263</v>
      </c>
      <c r="B87" s="6" t="s">
        <v>264</v>
      </c>
      <c r="C87" s="7" t="s">
        <v>254</v>
      </c>
      <c r="D87" s="7">
        <v>5575.5</v>
      </c>
      <c r="E87" s="7">
        <v>5685.2139999999999</v>
      </c>
      <c r="F87" s="7">
        <v>5671.2</v>
      </c>
      <c r="G87" s="7">
        <v>5727.9</v>
      </c>
      <c r="H87" s="7">
        <v>5785.2</v>
      </c>
      <c r="I87" s="7">
        <v>5843.04</v>
      </c>
      <c r="J87" s="7">
        <v>5901.47</v>
      </c>
      <c r="K87" s="7">
        <v>5960.48</v>
      </c>
      <c r="L87" s="7">
        <v>6020.1</v>
      </c>
    </row>
    <row r="88" spans="1:12" ht="31.5" x14ac:dyDescent="0.25">
      <c r="A88" s="43" t="s">
        <v>265</v>
      </c>
      <c r="B88" s="6" t="s">
        <v>266</v>
      </c>
      <c r="C88" s="7" t="s">
        <v>262</v>
      </c>
      <c r="D88" s="7">
        <v>6302.1</v>
      </c>
      <c r="E88" s="7">
        <v>6426.0479999999998</v>
      </c>
      <c r="F88" s="7">
        <v>6410.2</v>
      </c>
      <c r="G88" s="7">
        <v>6474.3</v>
      </c>
      <c r="H88" s="7">
        <v>6539.04</v>
      </c>
      <c r="I88" s="7">
        <v>6604.4</v>
      </c>
      <c r="J88" s="7">
        <v>6670.5</v>
      </c>
      <c r="K88" s="7">
        <v>6737.18</v>
      </c>
      <c r="L88" s="7">
        <v>6804.56</v>
      </c>
    </row>
    <row r="89" spans="1:12" ht="31.5" x14ac:dyDescent="0.25">
      <c r="A89" s="43" t="s">
        <v>267</v>
      </c>
      <c r="B89" s="6" t="s">
        <v>268</v>
      </c>
      <c r="C89" s="7" t="s">
        <v>254</v>
      </c>
      <c r="D89" s="7">
        <v>11343.7</v>
      </c>
      <c r="E89" s="7">
        <v>11566.89</v>
      </c>
      <c r="F89" s="7">
        <v>11538.4</v>
      </c>
      <c r="G89" s="7">
        <v>11653.8</v>
      </c>
      <c r="H89" s="7">
        <v>11770.3</v>
      </c>
      <c r="I89" s="7">
        <v>11888.02</v>
      </c>
      <c r="J89" s="7">
        <v>12006.9</v>
      </c>
      <c r="K89" s="7">
        <v>12126.97</v>
      </c>
      <c r="L89" s="7">
        <v>12248.24</v>
      </c>
    </row>
    <row r="90" spans="1:12" ht="78.75" x14ac:dyDescent="0.25">
      <c r="A90" s="43" t="s">
        <v>269</v>
      </c>
      <c r="B90" s="6" t="s">
        <v>270</v>
      </c>
      <c r="C90" s="7" t="s">
        <v>271</v>
      </c>
      <c r="D90" s="7">
        <v>0.25600000000000001</v>
      </c>
      <c r="E90" s="7">
        <v>0.25600000000000001</v>
      </c>
      <c r="F90" s="7">
        <v>0.25600000000000001</v>
      </c>
      <c r="G90" s="7">
        <v>0.25600000000000001</v>
      </c>
      <c r="H90" s="7">
        <v>0.25600800000000001</v>
      </c>
      <c r="I90" s="7">
        <v>0.25600000000000001</v>
      </c>
      <c r="J90" s="7">
        <v>0.25601000000000002</v>
      </c>
      <c r="K90" s="7">
        <v>0.25600800000000001</v>
      </c>
      <c r="L90" s="7">
        <v>0.25601000000000002</v>
      </c>
    </row>
    <row r="91" spans="1:12" ht="63" x14ac:dyDescent="0.25">
      <c r="A91" s="43" t="s">
        <v>272</v>
      </c>
      <c r="B91" s="6" t="s">
        <v>273</v>
      </c>
      <c r="C91" s="7" t="s">
        <v>271</v>
      </c>
      <c r="D91" s="7">
        <v>0.1608</v>
      </c>
      <c r="E91" s="7">
        <v>0.1467</v>
      </c>
      <c r="F91" s="7">
        <v>8.3999999999999995E-3</v>
      </c>
      <c r="G91" s="7">
        <v>8.3999999999999995E-3</v>
      </c>
      <c r="H91" s="7">
        <v>8.3999999999999995E-3</v>
      </c>
      <c r="I91" s="7">
        <v>8.3999999999999995E-3</v>
      </c>
      <c r="J91" s="7">
        <v>6.1999999999999998E-3</v>
      </c>
      <c r="K91" s="7">
        <v>4.0000000000000001E-3</v>
      </c>
      <c r="L91" s="7">
        <v>1E-3</v>
      </c>
    </row>
    <row r="92" spans="1:12" ht="63" x14ac:dyDescent="0.25">
      <c r="A92" s="43" t="s">
        <v>274</v>
      </c>
      <c r="B92" s="6" t="s">
        <v>275</v>
      </c>
      <c r="C92" s="7" t="s">
        <v>276</v>
      </c>
      <c r="D92" s="7">
        <v>10.25</v>
      </c>
      <c r="E92" s="7">
        <v>10.551</v>
      </c>
      <c r="F92" s="7">
        <v>10.551</v>
      </c>
      <c r="G92" s="7">
        <v>10.551</v>
      </c>
      <c r="H92" s="7">
        <v>10.551</v>
      </c>
      <c r="I92" s="7">
        <v>10.551</v>
      </c>
      <c r="J92" s="7">
        <v>10.395</v>
      </c>
      <c r="K92" s="7">
        <v>10.395</v>
      </c>
      <c r="L92" s="7">
        <v>10.395</v>
      </c>
    </row>
    <row r="93" spans="1:12" ht="78.75" x14ac:dyDescent="0.25">
      <c r="A93" s="43" t="s">
        <v>277</v>
      </c>
      <c r="B93" s="6" t="s">
        <v>278</v>
      </c>
      <c r="C93" s="7" t="s">
        <v>276</v>
      </c>
      <c r="D93" s="7">
        <v>54.72</v>
      </c>
      <c r="E93" s="7">
        <v>54.716000000000001</v>
      </c>
      <c r="F93" s="7">
        <v>54.716999999999999</v>
      </c>
      <c r="G93" s="7">
        <v>54.716900000000003</v>
      </c>
      <c r="H93" s="7">
        <v>54.71698</v>
      </c>
      <c r="I93" s="7">
        <v>54.716000000000001</v>
      </c>
      <c r="J93" s="7">
        <v>54.716999999999999</v>
      </c>
      <c r="K93" s="7">
        <v>54.71698</v>
      </c>
      <c r="L93" s="7">
        <v>54.716999999999999</v>
      </c>
    </row>
    <row r="94" spans="1:12" ht="78.75" x14ac:dyDescent="0.25">
      <c r="A94" s="43" t="s">
        <v>279</v>
      </c>
      <c r="B94" s="6" t="s">
        <v>280</v>
      </c>
      <c r="C94" s="7" t="s">
        <v>281</v>
      </c>
      <c r="D94" s="7">
        <v>1711</v>
      </c>
      <c r="E94" s="7">
        <v>1401</v>
      </c>
      <c r="F94" s="7">
        <v>1352</v>
      </c>
      <c r="G94" s="7">
        <v>1324</v>
      </c>
      <c r="H94" s="7">
        <v>1297</v>
      </c>
      <c r="I94" s="7">
        <v>1268</v>
      </c>
      <c r="J94" s="7">
        <v>1246</v>
      </c>
      <c r="K94" s="7">
        <v>1222</v>
      </c>
      <c r="L94" s="7">
        <v>1198</v>
      </c>
    </row>
    <row r="95" spans="1:12" ht="78.75" x14ac:dyDescent="0.25">
      <c r="A95" s="43" t="s">
        <v>282</v>
      </c>
      <c r="B95" s="6" t="s">
        <v>283</v>
      </c>
      <c r="C95" s="7" t="s">
        <v>281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</row>
    <row r="96" spans="1:12" ht="78.75" x14ac:dyDescent="0.25">
      <c r="A96" s="43" t="s">
        <v>284</v>
      </c>
      <c r="B96" s="6" t="s">
        <v>285</v>
      </c>
      <c r="C96" s="7" t="s">
        <v>281</v>
      </c>
      <c r="D96" s="7">
        <v>-22</v>
      </c>
      <c r="E96" s="7">
        <v>-310</v>
      </c>
      <c r="F96" s="7">
        <v>-50</v>
      </c>
      <c r="G96" s="7">
        <v>-28</v>
      </c>
      <c r="H96" s="7">
        <v>-27</v>
      </c>
      <c r="I96" s="7">
        <v>-30</v>
      </c>
      <c r="J96" s="7">
        <v>-21</v>
      </c>
      <c r="K96" s="7">
        <v>-24</v>
      </c>
      <c r="L96" s="7">
        <v>-24</v>
      </c>
    </row>
    <row r="97" spans="1:12" ht="78.75" x14ac:dyDescent="0.25">
      <c r="A97" s="43" t="s">
        <v>286</v>
      </c>
      <c r="B97" s="6" t="s">
        <v>287</v>
      </c>
      <c r="C97" s="7" t="s">
        <v>281</v>
      </c>
      <c r="D97" s="7">
        <v>0</v>
      </c>
      <c r="E97" s="7">
        <v>0</v>
      </c>
      <c r="F97" s="7">
        <v>0</v>
      </c>
      <c r="G97" s="7">
        <v>0</v>
      </c>
      <c r="H97" s="7">
        <v>0</v>
      </c>
      <c r="I97" s="7">
        <v>0</v>
      </c>
      <c r="J97" s="7">
        <v>0</v>
      </c>
      <c r="K97" s="7">
        <v>0</v>
      </c>
      <c r="L97" s="7">
        <v>0</v>
      </c>
    </row>
    <row r="98" spans="1:12" ht="141.75" x14ac:dyDescent="0.25">
      <c r="A98" s="43" t="s">
        <v>288</v>
      </c>
      <c r="B98" s="6" t="s">
        <v>289</v>
      </c>
      <c r="C98" s="7" t="s">
        <v>148</v>
      </c>
      <c r="D98" s="7">
        <v>0</v>
      </c>
      <c r="E98" s="7">
        <v>0</v>
      </c>
      <c r="F98" s="7">
        <v>0</v>
      </c>
      <c r="G98" s="7">
        <v>0</v>
      </c>
      <c r="H98" s="7">
        <v>0</v>
      </c>
      <c r="I98" s="7">
        <v>0</v>
      </c>
      <c r="J98" s="7">
        <v>0</v>
      </c>
      <c r="K98" s="7">
        <v>0</v>
      </c>
      <c r="L98" s="7">
        <v>0</v>
      </c>
    </row>
    <row r="99" spans="1:12" ht="110.25" x14ac:dyDescent="0.25">
      <c r="A99" s="43" t="s">
        <v>290</v>
      </c>
      <c r="B99" s="6" t="s">
        <v>291</v>
      </c>
      <c r="C99" s="7" t="s">
        <v>144</v>
      </c>
      <c r="D99" s="7">
        <v>100</v>
      </c>
      <c r="E99" s="7">
        <v>100</v>
      </c>
      <c r="F99" s="7">
        <v>100</v>
      </c>
      <c r="G99" s="7">
        <v>100</v>
      </c>
      <c r="H99" s="7">
        <v>100</v>
      </c>
      <c r="I99" s="7">
        <v>100</v>
      </c>
      <c r="J99" s="7">
        <v>100</v>
      </c>
      <c r="K99" s="7">
        <v>100</v>
      </c>
      <c r="L99" s="7">
        <v>100</v>
      </c>
    </row>
    <row r="100" spans="1:12" ht="110.25" x14ac:dyDescent="0.25">
      <c r="A100" s="43" t="s">
        <v>292</v>
      </c>
      <c r="B100" s="6" t="s">
        <v>293</v>
      </c>
      <c r="C100" s="7" t="s">
        <v>144</v>
      </c>
      <c r="D100" s="7">
        <v>60.17</v>
      </c>
      <c r="E100" s="7">
        <v>68.959999999999994</v>
      </c>
      <c r="F100" s="7">
        <v>97.46</v>
      </c>
      <c r="G100" s="7">
        <v>100</v>
      </c>
      <c r="H100" s="7">
        <v>100</v>
      </c>
      <c r="I100" s="7">
        <v>100</v>
      </c>
      <c r="J100" s="7">
        <v>100</v>
      </c>
      <c r="K100" s="7">
        <v>100</v>
      </c>
      <c r="L100" s="7">
        <v>100</v>
      </c>
    </row>
    <row r="101" spans="1:12" ht="110.25" x14ac:dyDescent="0.25">
      <c r="A101" s="43" t="s">
        <v>294</v>
      </c>
      <c r="B101" s="6" t="s">
        <v>295</v>
      </c>
      <c r="C101" s="7" t="s">
        <v>144</v>
      </c>
      <c r="D101" s="7">
        <v>69.97</v>
      </c>
      <c r="E101" s="7">
        <v>74.08</v>
      </c>
      <c r="F101" s="7">
        <v>74.08</v>
      </c>
      <c r="G101" s="7">
        <v>74.08</v>
      </c>
      <c r="H101" s="7">
        <v>74.08</v>
      </c>
      <c r="I101" s="7">
        <v>74.08</v>
      </c>
      <c r="J101" s="7">
        <v>73.8</v>
      </c>
      <c r="K101" s="7">
        <v>73.8</v>
      </c>
      <c r="L101" s="7">
        <v>73.8</v>
      </c>
    </row>
    <row r="102" spans="1:12" ht="110.25" x14ac:dyDescent="0.25">
      <c r="A102" s="43" t="s">
        <v>296</v>
      </c>
      <c r="B102" s="6" t="s">
        <v>297</v>
      </c>
      <c r="C102" s="7" t="s">
        <v>144</v>
      </c>
      <c r="D102" s="7">
        <v>100</v>
      </c>
      <c r="E102" s="7">
        <v>100</v>
      </c>
      <c r="F102" s="7">
        <v>100</v>
      </c>
      <c r="G102" s="7">
        <v>100</v>
      </c>
      <c r="H102" s="7">
        <v>100</v>
      </c>
      <c r="I102" s="7">
        <v>100</v>
      </c>
      <c r="J102" s="7">
        <v>100</v>
      </c>
      <c r="K102" s="7">
        <v>100</v>
      </c>
      <c r="L102" s="7">
        <v>100</v>
      </c>
    </row>
    <row r="103" spans="1:12" ht="63" x14ac:dyDescent="0.25">
      <c r="A103" s="43" t="s">
        <v>298</v>
      </c>
      <c r="B103" s="6" t="s">
        <v>299</v>
      </c>
      <c r="C103" s="7"/>
      <c r="D103" s="7"/>
      <c r="E103" s="7"/>
      <c r="F103" s="7"/>
      <c r="G103" s="7"/>
      <c r="H103" s="7"/>
      <c r="I103" s="7"/>
      <c r="J103" s="7"/>
      <c r="K103" s="7"/>
      <c r="L103" s="7"/>
    </row>
    <row r="104" spans="1:12" x14ac:dyDescent="0.25">
      <c r="A104" s="43" t="s">
        <v>300</v>
      </c>
      <c r="B104" s="6" t="s">
        <v>301</v>
      </c>
      <c r="C104" s="7" t="s">
        <v>144</v>
      </c>
      <c r="D104" s="7">
        <v>12.25</v>
      </c>
      <c r="E104" s="7">
        <v>16.09</v>
      </c>
      <c r="F104" s="7">
        <v>17.510000000000002</v>
      </c>
      <c r="G104" s="7">
        <v>17.670000000000002</v>
      </c>
      <c r="H104" s="7">
        <v>18.84</v>
      </c>
      <c r="I104" s="7">
        <v>24.87</v>
      </c>
      <c r="J104" s="7">
        <v>24.44</v>
      </c>
      <c r="K104" s="7">
        <v>29.69</v>
      </c>
      <c r="L104" s="7">
        <v>38.64</v>
      </c>
    </row>
    <row r="105" spans="1:12" x14ac:dyDescent="0.25">
      <c r="A105" s="43" t="s">
        <v>302</v>
      </c>
      <c r="B105" s="6" t="s">
        <v>303</v>
      </c>
      <c r="C105" s="7" t="s">
        <v>144</v>
      </c>
      <c r="D105" s="7">
        <v>21.26</v>
      </c>
      <c r="E105" s="7">
        <v>24.45</v>
      </c>
      <c r="F105" s="7">
        <v>28.12</v>
      </c>
      <c r="G105" s="7">
        <v>32.340000000000003</v>
      </c>
      <c r="H105" s="7">
        <v>37.19</v>
      </c>
      <c r="I105" s="7">
        <v>42.76</v>
      </c>
      <c r="J105" s="7">
        <v>49.18</v>
      </c>
      <c r="K105" s="7">
        <v>56.55</v>
      </c>
      <c r="L105" s="7">
        <v>65.040000000000006</v>
      </c>
    </row>
    <row r="106" spans="1:12" ht="63" x14ac:dyDescent="0.25">
      <c r="A106" s="43" t="s">
        <v>304</v>
      </c>
      <c r="B106" s="6" t="s">
        <v>305</v>
      </c>
      <c r="C106" s="7"/>
      <c r="D106" s="7"/>
      <c r="E106" s="7"/>
      <c r="F106" s="7"/>
      <c r="G106" s="7"/>
      <c r="H106" s="7"/>
      <c r="I106" s="7"/>
      <c r="J106" s="7"/>
      <c r="K106" s="7"/>
      <c r="L106" s="7"/>
    </row>
    <row r="107" spans="1:12" x14ac:dyDescent="0.25">
      <c r="A107" s="43" t="s">
        <v>306</v>
      </c>
      <c r="B107" s="6" t="s">
        <v>301</v>
      </c>
      <c r="C107" s="7" t="s">
        <v>254</v>
      </c>
      <c r="D107" s="7">
        <v>4.66</v>
      </c>
      <c r="E107" s="7">
        <v>3.83</v>
      </c>
      <c r="F107" s="7">
        <v>1.42</v>
      </c>
      <c r="G107" s="7">
        <v>0.16</v>
      </c>
      <c r="H107" s="7">
        <v>1.18</v>
      </c>
      <c r="I107" s="7">
        <v>6.03</v>
      </c>
      <c r="J107" s="7">
        <v>-0.43</v>
      </c>
      <c r="K107" s="7">
        <v>5.25</v>
      </c>
      <c r="L107" s="7">
        <v>8.9499999999999993</v>
      </c>
    </row>
    <row r="108" spans="1:12" x14ac:dyDescent="0.25">
      <c r="A108" s="43" t="s">
        <v>307</v>
      </c>
      <c r="B108" s="6" t="s">
        <v>303</v>
      </c>
      <c r="C108" s="7" t="s">
        <v>254</v>
      </c>
      <c r="D108" s="7">
        <v>2.77</v>
      </c>
      <c r="E108" s="7">
        <v>3.19</v>
      </c>
      <c r="F108" s="7">
        <v>3.67</v>
      </c>
      <c r="G108" s="7">
        <v>4.22</v>
      </c>
      <c r="H108" s="7">
        <v>4.8499999999999996</v>
      </c>
      <c r="I108" s="7">
        <v>5.58</v>
      </c>
      <c r="J108" s="7">
        <v>6.41</v>
      </c>
      <c r="K108" s="7">
        <v>7.38</v>
      </c>
      <c r="L108" s="7">
        <v>8.48</v>
      </c>
    </row>
    <row r="109" spans="1:12" ht="94.5" x14ac:dyDescent="0.25">
      <c r="A109" s="43" t="s">
        <v>308</v>
      </c>
      <c r="B109" s="6" t="s">
        <v>309</v>
      </c>
      <c r="C109" s="7" t="s">
        <v>144</v>
      </c>
      <c r="D109" s="7">
        <v>100</v>
      </c>
      <c r="E109" s="7">
        <v>100</v>
      </c>
      <c r="F109" s="7">
        <v>100</v>
      </c>
      <c r="G109" s="7">
        <v>100</v>
      </c>
      <c r="H109" s="7">
        <v>100</v>
      </c>
      <c r="I109" s="7">
        <v>100</v>
      </c>
      <c r="J109" s="7">
        <v>100</v>
      </c>
      <c r="K109" s="7">
        <v>100</v>
      </c>
      <c r="L109" s="7">
        <v>100</v>
      </c>
    </row>
    <row r="110" spans="1:12" ht="47.25" x14ac:dyDescent="0.25">
      <c r="A110" s="43" t="s">
        <v>310</v>
      </c>
      <c r="B110" s="6" t="s">
        <v>311</v>
      </c>
      <c r="C110" s="7" t="s">
        <v>312</v>
      </c>
      <c r="D110" s="7">
        <v>1</v>
      </c>
      <c r="E110" s="7">
        <v>2</v>
      </c>
      <c r="F110" s="7">
        <v>2</v>
      </c>
      <c r="G110" s="7">
        <v>3</v>
      </c>
      <c r="H110" s="7">
        <v>3</v>
      </c>
      <c r="I110" s="7">
        <v>3</v>
      </c>
      <c r="J110" s="7">
        <v>4</v>
      </c>
      <c r="K110" s="7">
        <v>4</v>
      </c>
      <c r="L110" s="7">
        <v>4</v>
      </c>
    </row>
    <row r="111" spans="1:12" ht="78.75" x14ac:dyDescent="0.25">
      <c r="A111" s="43" t="s">
        <v>313</v>
      </c>
      <c r="B111" s="6" t="s">
        <v>314</v>
      </c>
      <c r="C111" s="7" t="s">
        <v>144</v>
      </c>
      <c r="D111" s="7">
        <v>2.5</v>
      </c>
      <c r="E111" s="7">
        <v>5</v>
      </c>
      <c r="F111" s="7">
        <v>5</v>
      </c>
      <c r="G111" s="7">
        <v>7.5</v>
      </c>
      <c r="H111" s="7">
        <v>7.5</v>
      </c>
      <c r="I111" s="7">
        <v>7.5</v>
      </c>
      <c r="J111" s="7">
        <v>10</v>
      </c>
      <c r="K111" s="7">
        <v>10</v>
      </c>
      <c r="L111" s="7">
        <v>10</v>
      </c>
    </row>
    <row r="112" spans="1:12" ht="110.25" x14ac:dyDescent="0.25">
      <c r="A112" s="43" t="s">
        <v>315</v>
      </c>
      <c r="B112" s="6" t="s">
        <v>316</v>
      </c>
      <c r="C112" s="7" t="s">
        <v>144</v>
      </c>
      <c r="D112" s="7">
        <v>100</v>
      </c>
      <c r="E112" s="7">
        <v>100</v>
      </c>
      <c r="F112" s="7">
        <v>100</v>
      </c>
      <c r="G112" s="7">
        <v>100</v>
      </c>
      <c r="H112" s="7">
        <v>100</v>
      </c>
      <c r="I112" s="7">
        <v>100</v>
      </c>
      <c r="J112" s="7">
        <v>100</v>
      </c>
      <c r="K112" s="7">
        <v>100</v>
      </c>
      <c r="L112" s="7">
        <v>100</v>
      </c>
    </row>
    <row r="113" spans="1:12" ht="31.5" x14ac:dyDescent="0.25">
      <c r="A113" s="43" t="s">
        <v>317</v>
      </c>
      <c r="B113" s="6" t="s">
        <v>318</v>
      </c>
      <c r="C113" s="7"/>
      <c r="D113" s="7"/>
      <c r="E113" s="7"/>
      <c r="F113" s="7"/>
      <c r="G113" s="7"/>
      <c r="H113" s="7"/>
      <c r="I113" s="7"/>
      <c r="J113" s="7"/>
      <c r="K113" s="7"/>
      <c r="L113" s="7"/>
    </row>
    <row r="114" spans="1:12" ht="47.25" x14ac:dyDescent="0.25">
      <c r="A114" s="43" t="s">
        <v>319</v>
      </c>
      <c r="B114" s="6" t="s">
        <v>320</v>
      </c>
      <c r="C114" s="7"/>
      <c r="D114" s="7"/>
      <c r="E114" s="7"/>
      <c r="F114" s="7"/>
      <c r="G114" s="7"/>
      <c r="H114" s="7"/>
      <c r="I114" s="7"/>
      <c r="J114" s="7"/>
      <c r="K114" s="7"/>
      <c r="L114" s="7"/>
    </row>
    <row r="115" spans="1:12" ht="126" x14ac:dyDescent="0.25">
      <c r="A115" s="43" t="s">
        <v>321</v>
      </c>
      <c r="B115" s="6" t="s">
        <v>322</v>
      </c>
      <c r="C115" s="7" t="s">
        <v>144</v>
      </c>
      <c r="D115" s="7">
        <v>0</v>
      </c>
      <c r="E115" s="7">
        <v>0</v>
      </c>
      <c r="F115" s="7">
        <v>100</v>
      </c>
      <c r="G115" s="7">
        <v>100</v>
      </c>
      <c r="H115" s="7">
        <v>100</v>
      </c>
      <c r="I115" s="7">
        <v>100</v>
      </c>
      <c r="J115" s="7">
        <v>100</v>
      </c>
      <c r="K115" s="7">
        <v>100</v>
      </c>
      <c r="L115" s="7">
        <v>100</v>
      </c>
    </row>
    <row r="116" spans="1:12" ht="110.25" x14ac:dyDescent="0.25">
      <c r="A116" s="43" t="s">
        <v>323</v>
      </c>
      <c r="B116" s="6" t="s">
        <v>324</v>
      </c>
      <c r="C116" s="7"/>
      <c r="D116" s="7"/>
      <c r="E116" s="7"/>
      <c r="F116" s="7"/>
      <c r="G116" s="7"/>
      <c r="H116" s="7"/>
      <c r="I116" s="7"/>
      <c r="J116" s="7"/>
      <c r="K116" s="7"/>
      <c r="L116" s="7"/>
    </row>
    <row r="117" spans="1:12" ht="94.5" x14ac:dyDescent="0.25">
      <c r="A117" s="43" t="s">
        <v>325</v>
      </c>
      <c r="B117" s="6" t="s">
        <v>326</v>
      </c>
      <c r="C117" s="7" t="s">
        <v>152</v>
      </c>
      <c r="D117" s="7">
        <v>0</v>
      </c>
      <c r="E117" s="7">
        <v>0</v>
      </c>
      <c r="F117" s="7">
        <v>0</v>
      </c>
      <c r="G117" s="7">
        <v>0</v>
      </c>
      <c r="H117" s="7">
        <v>0</v>
      </c>
      <c r="I117" s="7">
        <v>0</v>
      </c>
      <c r="J117" s="7">
        <v>0</v>
      </c>
      <c r="K117" s="7">
        <v>0</v>
      </c>
      <c r="L117" s="7">
        <v>0</v>
      </c>
    </row>
    <row r="118" spans="1:12" ht="63" x14ac:dyDescent="0.25">
      <c r="A118" s="43" t="s">
        <v>327</v>
      </c>
      <c r="B118" s="6" t="s">
        <v>328</v>
      </c>
      <c r="C118" s="7"/>
      <c r="D118" s="7"/>
      <c r="E118" s="7"/>
      <c r="F118" s="7"/>
      <c r="G118" s="7"/>
      <c r="H118" s="7"/>
      <c r="I118" s="7"/>
      <c r="J118" s="7"/>
      <c r="K118" s="7"/>
      <c r="L118" s="7"/>
    </row>
    <row r="119" spans="1:12" ht="141.75" x14ac:dyDescent="0.25">
      <c r="A119" s="43" t="s">
        <v>329</v>
      </c>
      <c r="B119" s="6" t="s">
        <v>330</v>
      </c>
      <c r="C119" s="7" t="s">
        <v>144</v>
      </c>
      <c r="D119" s="7">
        <v>100</v>
      </c>
      <c r="E119" s="7">
        <v>100</v>
      </c>
      <c r="F119" s="7">
        <v>100</v>
      </c>
      <c r="G119" s="7">
        <v>100</v>
      </c>
      <c r="H119" s="7">
        <v>100</v>
      </c>
      <c r="I119" s="7">
        <v>100</v>
      </c>
      <c r="J119" s="7">
        <v>100</v>
      </c>
      <c r="K119" s="7">
        <v>100</v>
      </c>
      <c r="L119" s="7">
        <v>100</v>
      </c>
    </row>
    <row r="120" spans="1:12" ht="110.25" x14ac:dyDescent="0.25">
      <c r="A120" s="43" t="s">
        <v>331</v>
      </c>
      <c r="B120" s="6" t="s">
        <v>332</v>
      </c>
      <c r="C120" s="7"/>
      <c r="D120" s="7"/>
      <c r="E120" s="7"/>
      <c r="F120" s="7"/>
      <c r="G120" s="7"/>
      <c r="H120" s="7"/>
      <c r="I120" s="7"/>
      <c r="J120" s="7"/>
      <c r="K120" s="7"/>
      <c r="L120" s="7"/>
    </row>
    <row r="121" spans="1:12" ht="78.75" x14ac:dyDescent="0.25">
      <c r="A121" s="43" t="s">
        <v>333</v>
      </c>
      <c r="B121" s="6" t="s">
        <v>334</v>
      </c>
      <c r="C121" s="7" t="s">
        <v>144</v>
      </c>
      <c r="D121" s="7">
        <v>100</v>
      </c>
      <c r="E121" s="7">
        <v>100</v>
      </c>
      <c r="F121" s="7">
        <v>100</v>
      </c>
      <c r="G121" s="7">
        <v>100</v>
      </c>
      <c r="H121" s="7">
        <v>100</v>
      </c>
      <c r="I121" s="7">
        <v>100</v>
      </c>
      <c r="J121" s="7">
        <v>100</v>
      </c>
      <c r="K121" s="7">
        <v>100</v>
      </c>
      <c r="L121" s="7">
        <v>100</v>
      </c>
    </row>
    <row r="122" spans="1:12" ht="63" x14ac:dyDescent="0.25">
      <c r="A122" s="43" t="s">
        <v>335</v>
      </c>
      <c r="B122" s="6" t="s">
        <v>336</v>
      </c>
      <c r="C122" s="7"/>
      <c r="D122" s="7"/>
      <c r="E122" s="7"/>
      <c r="F122" s="7"/>
      <c r="G122" s="7"/>
      <c r="H122" s="7"/>
      <c r="I122" s="7"/>
      <c r="J122" s="7"/>
      <c r="K122" s="7"/>
      <c r="L122" s="7"/>
    </row>
    <row r="123" spans="1:12" ht="63" x14ac:dyDescent="0.25">
      <c r="A123" s="43" t="s">
        <v>337</v>
      </c>
      <c r="B123" s="6" t="s">
        <v>338</v>
      </c>
      <c r="C123" s="7" t="s">
        <v>152</v>
      </c>
      <c r="D123" s="7">
        <v>0</v>
      </c>
      <c r="E123" s="7">
        <v>0</v>
      </c>
      <c r="F123" s="7">
        <v>0</v>
      </c>
      <c r="G123" s="7">
        <v>0</v>
      </c>
      <c r="H123" s="7">
        <v>0</v>
      </c>
      <c r="I123" s="7">
        <v>0</v>
      </c>
      <c r="J123" s="7">
        <v>0</v>
      </c>
      <c r="K123" s="7">
        <v>0</v>
      </c>
      <c r="L123" s="7">
        <v>0</v>
      </c>
    </row>
    <row r="124" spans="1:12" ht="141.75" x14ac:dyDescent="0.25">
      <c r="A124" s="43" t="s">
        <v>339</v>
      </c>
      <c r="B124" s="6" t="s">
        <v>340</v>
      </c>
      <c r="C124" s="7"/>
      <c r="D124" s="7"/>
      <c r="E124" s="7"/>
      <c r="F124" s="7"/>
      <c r="G124" s="7"/>
      <c r="H124" s="7"/>
      <c r="I124" s="7"/>
      <c r="J124" s="7"/>
      <c r="K124" s="7"/>
      <c r="L124" s="7"/>
    </row>
    <row r="125" spans="1:12" ht="110.25" x14ac:dyDescent="0.25">
      <c r="A125" s="43" t="s">
        <v>341</v>
      </c>
      <c r="B125" s="6" t="s">
        <v>342</v>
      </c>
      <c r="C125" s="7" t="s">
        <v>152</v>
      </c>
      <c r="D125" s="7">
        <v>0</v>
      </c>
      <c r="E125" s="7">
        <v>0</v>
      </c>
      <c r="F125" s="7" t="s">
        <v>343</v>
      </c>
      <c r="G125" s="7" t="s">
        <v>343</v>
      </c>
      <c r="H125" s="7" t="s">
        <v>343</v>
      </c>
      <c r="I125" s="7" t="s">
        <v>343</v>
      </c>
      <c r="J125" s="7" t="s">
        <v>343</v>
      </c>
      <c r="K125" s="7" t="s">
        <v>343</v>
      </c>
      <c r="L125" s="7" t="s">
        <v>343</v>
      </c>
    </row>
    <row r="126" spans="1:12" ht="63" x14ac:dyDescent="0.25">
      <c r="A126" s="43" t="s">
        <v>50</v>
      </c>
      <c r="B126" s="6" t="s">
        <v>344</v>
      </c>
      <c r="C126" s="7"/>
      <c r="D126" s="7"/>
      <c r="E126" s="7"/>
      <c r="F126" s="7"/>
      <c r="G126" s="7"/>
      <c r="H126" s="7"/>
      <c r="I126" s="7"/>
      <c r="J126" s="7"/>
      <c r="K126" s="7"/>
      <c r="L126" s="7"/>
    </row>
    <row r="127" spans="1:12" ht="94.5" x14ac:dyDescent="0.25">
      <c r="A127" s="43" t="s">
        <v>345</v>
      </c>
      <c r="B127" s="6" t="s">
        <v>346</v>
      </c>
      <c r="C127" s="7" t="s">
        <v>347</v>
      </c>
      <c r="D127" s="54">
        <v>2</v>
      </c>
      <c r="E127" s="54">
        <v>4</v>
      </c>
      <c r="F127" s="54">
        <v>4</v>
      </c>
      <c r="G127" s="54">
        <v>4</v>
      </c>
      <c r="H127" s="54">
        <v>4</v>
      </c>
      <c r="I127" s="54">
        <v>0</v>
      </c>
      <c r="J127" s="54">
        <v>0</v>
      </c>
      <c r="K127" s="54">
        <v>0</v>
      </c>
      <c r="L127" s="54">
        <v>0</v>
      </c>
    </row>
    <row r="128" spans="1:12" ht="47.25" x14ac:dyDescent="0.25">
      <c r="A128" s="43" t="s">
        <v>348</v>
      </c>
      <c r="B128" s="6" t="s">
        <v>349</v>
      </c>
      <c r="C128" s="7" t="s">
        <v>350</v>
      </c>
      <c r="D128" s="55">
        <v>0</v>
      </c>
      <c r="E128" s="55">
        <v>0</v>
      </c>
      <c r="F128" s="55">
        <v>0</v>
      </c>
      <c r="G128" s="55">
        <v>0</v>
      </c>
      <c r="H128" s="55">
        <v>0</v>
      </c>
      <c r="I128" s="54">
        <v>0</v>
      </c>
      <c r="J128" s="54">
        <v>0</v>
      </c>
      <c r="K128" s="54">
        <v>0</v>
      </c>
      <c r="L128" s="54">
        <v>0</v>
      </c>
    </row>
    <row r="129" spans="1:12" ht="47.25" x14ac:dyDescent="0.25">
      <c r="A129" s="43" t="s">
        <v>351</v>
      </c>
      <c r="B129" s="6" t="s">
        <v>352</v>
      </c>
      <c r="C129" s="7" t="s">
        <v>350</v>
      </c>
      <c r="D129" s="55">
        <v>0</v>
      </c>
      <c r="E129" s="55">
        <v>0</v>
      </c>
      <c r="F129" s="55">
        <v>0</v>
      </c>
      <c r="G129" s="55">
        <v>0</v>
      </c>
      <c r="H129" s="55">
        <v>0</v>
      </c>
      <c r="I129" s="54">
        <v>0</v>
      </c>
      <c r="J129" s="54">
        <v>0</v>
      </c>
      <c r="K129" s="54">
        <v>0</v>
      </c>
      <c r="L129" s="54">
        <v>0</v>
      </c>
    </row>
    <row r="130" spans="1:12" ht="78.75" x14ac:dyDescent="0.25">
      <c r="A130" s="43" t="s">
        <v>51</v>
      </c>
      <c r="B130" s="6" t="s">
        <v>353</v>
      </c>
      <c r="C130" s="7"/>
      <c r="D130" s="7"/>
      <c r="E130" s="7"/>
      <c r="F130" s="7"/>
      <c r="G130" s="7"/>
      <c r="H130" s="7"/>
      <c r="I130" s="7"/>
      <c r="J130" s="7"/>
      <c r="K130" s="7"/>
      <c r="L130" s="7"/>
    </row>
    <row r="131" spans="1:12" ht="94.5" x14ac:dyDescent="0.25">
      <c r="A131" s="43" t="s">
        <v>354</v>
      </c>
      <c r="B131" s="6" t="s">
        <v>355</v>
      </c>
      <c r="C131" s="7" t="s">
        <v>144</v>
      </c>
      <c r="D131" s="7">
        <v>100</v>
      </c>
      <c r="E131" s="7">
        <v>100</v>
      </c>
      <c r="F131" s="7">
        <v>100</v>
      </c>
      <c r="G131" s="7">
        <v>100</v>
      </c>
      <c r="H131" s="7">
        <v>100</v>
      </c>
      <c r="I131" s="54">
        <v>0</v>
      </c>
      <c r="J131" s="54">
        <v>0</v>
      </c>
      <c r="K131" s="54">
        <v>0</v>
      </c>
      <c r="L131" s="54">
        <v>0</v>
      </c>
    </row>
    <row r="132" spans="1:12" ht="94.5" x14ac:dyDescent="0.25">
      <c r="A132" s="43" t="s">
        <v>356</v>
      </c>
      <c r="B132" s="6" t="s">
        <v>357</v>
      </c>
      <c r="C132" s="7" t="s">
        <v>170</v>
      </c>
      <c r="D132" s="7">
        <v>12</v>
      </c>
      <c r="E132" s="7">
        <v>16</v>
      </c>
      <c r="F132" s="7">
        <v>9</v>
      </c>
      <c r="G132" s="7">
        <v>6</v>
      </c>
      <c r="H132" s="7">
        <v>3</v>
      </c>
      <c r="I132" s="54">
        <v>0</v>
      </c>
      <c r="J132" s="54">
        <v>0</v>
      </c>
      <c r="K132" s="54">
        <v>0</v>
      </c>
      <c r="L132" s="54">
        <v>0</v>
      </c>
    </row>
    <row r="133" spans="1:12" ht="78.75" x14ac:dyDescent="0.25">
      <c r="A133" s="43" t="s">
        <v>358</v>
      </c>
      <c r="B133" s="6" t="s">
        <v>359</v>
      </c>
      <c r="C133" s="7" t="s">
        <v>144</v>
      </c>
      <c r="D133" s="7">
        <v>45</v>
      </c>
      <c r="E133" s="7">
        <v>45</v>
      </c>
      <c r="F133" s="7">
        <v>45</v>
      </c>
      <c r="G133" s="7">
        <v>50</v>
      </c>
      <c r="H133" s="7">
        <v>55</v>
      </c>
      <c r="I133" s="54">
        <v>0</v>
      </c>
      <c r="J133" s="54">
        <v>0</v>
      </c>
      <c r="K133" s="54">
        <v>0</v>
      </c>
      <c r="L133" s="54">
        <v>0</v>
      </c>
    </row>
    <row r="134" spans="1:12" ht="63" x14ac:dyDescent="0.25">
      <c r="A134" s="43" t="s">
        <v>52</v>
      </c>
      <c r="B134" s="6" t="s">
        <v>360</v>
      </c>
      <c r="C134" s="7"/>
      <c r="D134" s="7"/>
      <c r="E134" s="7"/>
      <c r="F134" s="7"/>
      <c r="G134" s="7"/>
      <c r="H134" s="7"/>
      <c r="I134" s="7"/>
      <c r="J134" s="7"/>
      <c r="K134" s="7"/>
      <c r="L134" s="7"/>
    </row>
    <row r="135" spans="1:12" ht="63" x14ac:dyDescent="0.25">
      <c r="A135" s="43" t="s">
        <v>361</v>
      </c>
      <c r="B135" s="6" t="s">
        <v>362</v>
      </c>
      <c r="C135" s="7" t="s">
        <v>144</v>
      </c>
      <c r="D135" s="7">
        <v>0</v>
      </c>
      <c r="E135" s="7">
        <v>20</v>
      </c>
      <c r="F135" s="7">
        <v>30</v>
      </c>
      <c r="G135" s="56">
        <v>60</v>
      </c>
      <c r="H135" s="56">
        <v>100</v>
      </c>
      <c r="I135" s="54">
        <v>0</v>
      </c>
      <c r="J135" s="54">
        <v>0</v>
      </c>
      <c r="K135" s="54">
        <v>0</v>
      </c>
      <c r="L135" s="54">
        <v>0</v>
      </c>
    </row>
    <row r="136" spans="1:12" ht="63" x14ac:dyDescent="0.25">
      <c r="A136" s="43" t="s">
        <v>363</v>
      </c>
      <c r="B136" s="6" t="s">
        <v>364</v>
      </c>
      <c r="C136" s="7" t="s">
        <v>144</v>
      </c>
      <c r="D136" s="7">
        <v>0</v>
      </c>
      <c r="E136" s="7">
        <v>99</v>
      </c>
      <c r="F136" s="7">
        <v>99</v>
      </c>
      <c r="G136" s="56">
        <v>99</v>
      </c>
      <c r="H136" s="56">
        <v>100</v>
      </c>
      <c r="I136" s="54">
        <v>0</v>
      </c>
      <c r="J136" s="54">
        <v>0</v>
      </c>
      <c r="K136" s="54">
        <v>0</v>
      </c>
      <c r="L136" s="54">
        <v>0</v>
      </c>
    </row>
    <row r="137" spans="1:12" ht="31.5" x14ac:dyDescent="0.25">
      <c r="A137" s="43" t="s">
        <v>365</v>
      </c>
      <c r="B137" s="6" t="s">
        <v>366</v>
      </c>
      <c r="C137" s="7" t="s">
        <v>144</v>
      </c>
      <c r="D137" s="7">
        <v>0</v>
      </c>
      <c r="E137" s="7">
        <v>40</v>
      </c>
      <c r="F137" s="7">
        <v>40</v>
      </c>
      <c r="G137" s="7">
        <v>100</v>
      </c>
      <c r="H137" s="56">
        <v>100</v>
      </c>
      <c r="I137" s="54">
        <v>0</v>
      </c>
      <c r="J137" s="54">
        <v>0</v>
      </c>
      <c r="K137" s="54">
        <v>0</v>
      </c>
      <c r="L137" s="54">
        <v>0</v>
      </c>
    </row>
    <row r="138" spans="1:12" ht="79.5" thickBot="1" x14ac:dyDescent="0.3">
      <c r="A138" s="43" t="s">
        <v>53</v>
      </c>
      <c r="B138" s="6" t="s">
        <v>367</v>
      </c>
      <c r="C138" s="7"/>
      <c r="D138" s="7"/>
      <c r="E138" s="7"/>
      <c r="F138" s="7"/>
      <c r="G138" s="7"/>
      <c r="H138" s="7"/>
      <c r="I138" s="7"/>
      <c r="J138" s="7"/>
      <c r="K138" s="7"/>
      <c r="L138" s="7"/>
    </row>
    <row r="139" spans="1:12" ht="48" thickBot="1" x14ac:dyDescent="0.3">
      <c r="A139" s="43" t="s">
        <v>368</v>
      </c>
      <c r="B139" s="6" t="s">
        <v>369</v>
      </c>
      <c r="C139" s="7" t="s">
        <v>170</v>
      </c>
      <c r="D139" s="7">
        <v>40</v>
      </c>
      <c r="E139" s="7">
        <v>38</v>
      </c>
      <c r="F139" s="7">
        <v>40</v>
      </c>
      <c r="G139" s="7">
        <v>41</v>
      </c>
      <c r="H139" s="67">
        <v>41</v>
      </c>
      <c r="I139" s="54">
        <v>0</v>
      </c>
      <c r="J139" s="54">
        <v>0</v>
      </c>
      <c r="K139" s="54">
        <v>0</v>
      </c>
      <c r="L139" s="54">
        <v>0</v>
      </c>
    </row>
    <row r="140" spans="1:12" ht="48" thickBot="1" x14ac:dyDescent="0.3">
      <c r="A140" s="43" t="s">
        <v>370</v>
      </c>
      <c r="B140" s="6" t="s">
        <v>371</v>
      </c>
      <c r="C140" s="7" t="s">
        <v>170</v>
      </c>
      <c r="D140" s="7">
        <v>788</v>
      </c>
      <c r="E140" s="7">
        <v>736</v>
      </c>
      <c r="F140" s="7">
        <v>640</v>
      </c>
      <c r="G140" s="7">
        <v>660</v>
      </c>
      <c r="H140" s="68">
        <v>660</v>
      </c>
      <c r="I140" s="54">
        <v>0</v>
      </c>
      <c r="J140" s="54">
        <v>0</v>
      </c>
      <c r="K140" s="54">
        <v>0</v>
      </c>
      <c r="L140" s="54">
        <v>0</v>
      </c>
    </row>
    <row r="141" spans="1:12" ht="79.5" thickBot="1" x14ac:dyDescent="0.3">
      <c r="A141" s="43" t="s">
        <v>372</v>
      </c>
      <c r="B141" s="6" t="s">
        <v>373</v>
      </c>
      <c r="C141" s="7" t="s">
        <v>170</v>
      </c>
      <c r="D141" s="7">
        <v>90</v>
      </c>
      <c r="E141" s="7">
        <v>92</v>
      </c>
      <c r="F141" s="7">
        <v>100</v>
      </c>
      <c r="G141" s="7">
        <v>94</v>
      </c>
      <c r="H141" s="68">
        <v>94</v>
      </c>
      <c r="I141" s="54">
        <v>0</v>
      </c>
      <c r="J141" s="54">
        <v>0</v>
      </c>
      <c r="K141" s="54">
        <v>0</v>
      </c>
      <c r="L141" s="54">
        <v>0</v>
      </c>
    </row>
    <row r="142" spans="1:12" ht="32.25" thickBot="1" x14ac:dyDescent="0.3">
      <c r="A142" s="43" t="s">
        <v>374</v>
      </c>
      <c r="B142" s="6" t="s">
        <v>375</v>
      </c>
      <c r="C142" s="7" t="s">
        <v>170</v>
      </c>
      <c r="D142" s="7">
        <v>3</v>
      </c>
      <c r="E142" s="7">
        <v>4</v>
      </c>
      <c r="F142" s="7">
        <v>7</v>
      </c>
      <c r="G142" s="7">
        <v>7</v>
      </c>
      <c r="H142" s="68">
        <v>7</v>
      </c>
      <c r="I142" s="54">
        <v>0</v>
      </c>
      <c r="J142" s="54">
        <v>0</v>
      </c>
      <c r="K142" s="54">
        <v>0</v>
      </c>
      <c r="L142" s="54">
        <v>0</v>
      </c>
    </row>
    <row r="143" spans="1:12" ht="79.5" thickBot="1" x14ac:dyDescent="0.3">
      <c r="A143" s="43" t="s">
        <v>376</v>
      </c>
      <c r="B143" s="6" t="s">
        <v>377</v>
      </c>
      <c r="C143" s="7" t="s">
        <v>170</v>
      </c>
      <c r="D143" s="7">
        <v>9</v>
      </c>
      <c r="E143" s="7">
        <v>15</v>
      </c>
      <c r="F143" s="7">
        <v>16</v>
      </c>
      <c r="G143" s="7">
        <v>21</v>
      </c>
      <c r="H143" s="68" t="s">
        <v>493</v>
      </c>
      <c r="I143" s="54">
        <v>0</v>
      </c>
      <c r="J143" s="54">
        <v>0</v>
      </c>
      <c r="K143" s="54">
        <v>0</v>
      </c>
      <c r="L143" s="54">
        <v>0</v>
      </c>
    </row>
    <row r="144" spans="1:12" ht="63" x14ac:dyDescent="0.25">
      <c r="A144" s="43" t="s">
        <v>54</v>
      </c>
      <c r="B144" s="6" t="s">
        <v>378</v>
      </c>
      <c r="C144" s="7"/>
      <c r="D144" s="7"/>
      <c r="E144" s="7"/>
      <c r="F144" s="7"/>
      <c r="G144" s="7"/>
      <c r="H144" s="7"/>
      <c r="I144" s="7"/>
      <c r="J144" s="7"/>
      <c r="K144" s="7"/>
      <c r="L144" s="7"/>
    </row>
    <row r="145" spans="1:12" x14ac:dyDescent="0.25">
      <c r="A145" s="43" t="s">
        <v>379</v>
      </c>
      <c r="B145" s="6" t="s">
        <v>380</v>
      </c>
      <c r="C145" s="7" t="s">
        <v>381</v>
      </c>
      <c r="D145" s="7">
        <v>8190</v>
      </c>
      <c r="E145" s="7">
        <v>8590</v>
      </c>
      <c r="F145" s="7">
        <v>9000</v>
      </c>
      <c r="G145" s="7">
        <v>12900</v>
      </c>
      <c r="H145" s="7">
        <v>13200</v>
      </c>
      <c r="I145" s="7">
        <v>14100</v>
      </c>
      <c r="J145" s="7">
        <v>14300</v>
      </c>
      <c r="K145" s="7">
        <v>14500</v>
      </c>
      <c r="L145" s="7">
        <v>14700</v>
      </c>
    </row>
    <row r="146" spans="1:12" ht="31.5" x14ac:dyDescent="0.25">
      <c r="A146" s="43" t="s">
        <v>382</v>
      </c>
      <c r="B146" s="6" t="s">
        <v>383</v>
      </c>
      <c r="C146" s="7" t="s">
        <v>384</v>
      </c>
      <c r="D146" s="7">
        <v>0.27700000000000002</v>
      </c>
      <c r="E146" s="7">
        <v>0.29499999999999998</v>
      </c>
      <c r="F146" s="7">
        <v>0.315</v>
      </c>
      <c r="G146" s="7">
        <v>0.46</v>
      </c>
      <c r="H146" s="7">
        <v>0.48</v>
      </c>
      <c r="I146" s="7">
        <v>0.48599999999999999</v>
      </c>
      <c r="J146" s="7">
        <v>0.49</v>
      </c>
      <c r="K146" s="7">
        <v>0.5</v>
      </c>
      <c r="L146" s="7">
        <v>0.51</v>
      </c>
    </row>
    <row r="147" spans="1:12" ht="31.5" x14ac:dyDescent="0.25">
      <c r="A147" s="43" t="s">
        <v>385</v>
      </c>
      <c r="B147" s="6" t="s">
        <v>386</v>
      </c>
      <c r="C147" s="7" t="s">
        <v>384</v>
      </c>
      <c r="D147" s="7">
        <v>23.9</v>
      </c>
      <c r="E147" s="7">
        <v>24.3</v>
      </c>
      <c r="F147" s="7">
        <v>24.8</v>
      </c>
      <c r="G147" s="7">
        <v>25.1</v>
      </c>
      <c r="H147" s="7">
        <v>25.4</v>
      </c>
      <c r="I147" s="7">
        <v>25.5</v>
      </c>
      <c r="J147" s="7">
        <v>25.7</v>
      </c>
      <c r="K147" s="7">
        <v>25.9</v>
      </c>
      <c r="L147" s="7">
        <v>26.1</v>
      </c>
    </row>
    <row r="148" spans="1:12" ht="31.5" x14ac:dyDescent="0.25">
      <c r="A148" s="43" t="s">
        <v>387</v>
      </c>
      <c r="B148" s="6" t="s">
        <v>388</v>
      </c>
      <c r="C148" s="7" t="s">
        <v>144</v>
      </c>
      <c r="D148" s="7">
        <v>64</v>
      </c>
      <c r="E148" s="7">
        <v>69</v>
      </c>
      <c r="F148" s="7">
        <v>73</v>
      </c>
      <c r="G148" s="7">
        <v>80</v>
      </c>
      <c r="H148" s="7">
        <v>85</v>
      </c>
      <c r="I148" s="7">
        <v>86</v>
      </c>
      <c r="J148" s="7">
        <v>87</v>
      </c>
      <c r="K148" s="7">
        <v>88</v>
      </c>
      <c r="L148" s="7">
        <v>89</v>
      </c>
    </row>
    <row r="149" spans="1:12" ht="47.25" x14ac:dyDescent="0.25">
      <c r="A149" s="43" t="s">
        <v>389</v>
      </c>
      <c r="B149" s="6" t="s">
        <v>390</v>
      </c>
      <c r="C149" s="7" t="s">
        <v>144</v>
      </c>
      <c r="D149" s="7">
        <v>3.5</v>
      </c>
      <c r="E149" s="7">
        <v>3.2</v>
      </c>
      <c r="F149" s="7">
        <v>2.8</v>
      </c>
      <c r="G149" s="7">
        <v>2.1</v>
      </c>
      <c r="H149" s="7">
        <v>1.8</v>
      </c>
      <c r="I149" s="7">
        <v>0.9</v>
      </c>
      <c r="J149" s="7">
        <v>0</v>
      </c>
      <c r="K149" s="7">
        <v>0</v>
      </c>
      <c r="L149" s="7">
        <v>0</v>
      </c>
    </row>
    <row r="150" spans="1:12" ht="31.5" x14ac:dyDescent="0.25">
      <c r="A150" s="43" t="s">
        <v>391</v>
      </c>
      <c r="B150" s="6" t="s">
        <v>392</v>
      </c>
      <c r="C150" s="7" t="s">
        <v>144</v>
      </c>
      <c r="D150" s="7">
        <v>73.900000000000006</v>
      </c>
      <c r="E150" s="7">
        <v>75</v>
      </c>
      <c r="F150" s="7">
        <v>77.099999999999994</v>
      </c>
      <c r="G150" s="7">
        <v>76.8</v>
      </c>
      <c r="H150" s="7">
        <v>83.1</v>
      </c>
      <c r="I150" s="7">
        <v>83.1</v>
      </c>
      <c r="J150" s="7">
        <v>83.5</v>
      </c>
      <c r="K150" s="7">
        <v>83.5</v>
      </c>
      <c r="L150" s="7">
        <v>83.5</v>
      </c>
    </row>
    <row r="151" spans="1:12" ht="63" x14ac:dyDescent="0.25">
      <c r="A151" s="43" t="s">
        <v>393</v>
      </c>
      <c r="B151" s="6" t="s">
        <v>394</v>
      </c>
      <c r="C151" s="7" t="s">
        <v>144</v>
      </c>
      <c r="D151" s="7">
        <v>1</v>
      </c>
      <c r="E151" s="7">
        <v>4.5999999999999996</v>
      </c>
      <c r="F151" s="7">
        <v>2.5</v>
      </c>
      <c r="G151" s="7">
        <v>2.6</v>
      </c>
      <c r="H151" s="7">
        <v>2</v>
      </c>
      <c r="I151" s="7">
        <v>2.2000000000000002</v>
      </c>
      <c r="J151" s="7">
        <v>2.4</v>
      </c>
      <c r="K151" s="7">
        <v>2.5</v>
      </c>
      <c r="L151" s="7">
        <v>2.2000000000000002</v>
      </c>
    </row>
    <row r="152" spans="1:12" ht="47.25" x14ac:dyDescent="0.25">
      <c r="A152" s="43" t="s">
        <v>395</v>
      </c>
      <c r="B152" s="6" t="s">
        <v>396</v>
      </c>
      <c r="C152" s="7" t="s">
        <v>144</v>
      </c>
      <c r="D152" s="7">
        <v>25.29</v>
      </c>
      <c r="E152" s="7">
        <v>25.23</v>
      </c>
      <c r="F152" s="7">
        <v>25.19</v>
      </c>
      <c r="G152" s="7">
        <v>25.17</v>
      </c>
      <c r="H152" s="7">
        <v>25.11</v>
      </c>
      <c r="I152" s="7">
        <v>25.07</v>
      </c>
      <c r="J152" s="7">
        <v>25.02</v>
      </c>
      <c r="K152" s="7">
        <v>24.99</v>
      </c>
      <c r="L152" s="7">
        <v>24.96</v>
      </c>
    </row>
    <row r="153" spans="1:12" ht="63" x14ac:dyDescent="0.25">
      <c r="A153" s="43" t="s">
        <v>55</v>
      </c>
      <c r="B153" s="6" t="s">
        <v>397</v>
      </c>
      <c r="C153" s="7"/>
      <c r="D153" s="7"/>
      <c r="E153" s="7"/>
      <c r="F153" s="7"/>
      <c r="G153" s="7"/>
      <c r="H153" s="7"/>
      <c r="I153" s="7"/>
      <c r="J153" s="7"/>
      <c r="K153" s="7"/>
      <c r="L153" s="7"/>
    </row>
    <row r="154" spans="1:12" ht="63" x14ac:dyDescent="0.25">
      <c r="A154" s="43" t="s">
        <v>398</v>
      </c>
      <c r="B154" s="6" t="s">
        <v>399</v>
      </c>
      <c r="C154" s="7" t="s">
        <v>144</v>
      </c>
      <c r="D154" s="7" t="s">
        <v>148</v>
      </c>
      <c r="E154" s="7">
        <v>50</v>
      </c>
      <c r="F154" s="7">
        <v>75</v>
      </c>
      <c r="G154" s="7">
        <v>100</v>
      </c>
      <c r="H154" s="7">
        <v>100</v>
      </c>
      <c r="I154" s="7">
        <v>100</v>
      </c>
      <c r="J154" s="7">
        <v>100</v>
      </c>
      <c r="K154" s="7">
        <v>100</v>
      </c>
      <c r="L154" s="7">
        <v>100</v>
      </c>
    </row>
    <row r="155" spans="1:12" ht="94.5" x14ac:dyDescent="0.25">
      <c r="A155" s="43" t="s">
        <v>400</v>
      </c>
      <c r="B155" s="6" t="s">
        <v>401</v>
      </c>
      <c r="C155" s="7" t="s">
        <v>144</v>
      </c>
      <c r="D155" s="7" t="s">
        <v>148</v>
      </c>
      <c r="E155" s="7">
        <v>0</v>
      </c>
      <c r="F155" s="7">
        <v>5</v>
      </c>
      <c r="G155" s="7">
        <v>10</v>
      </c>
      <c r="H155" s="7">
        <v>15</v>
      </c>
      <c r="I155" s="7">
        <v>18</v>
      </c>
      <c r="J155" s="7">
        <v>21</v>
      </c>
      <c r="K155" s="7">
        <v>24</v>
      </c>
      <c r="L155" s="7">
        <v>27</v>
      </c>
    </row>
    <row r="156" spans="1:12" ht="63" x14ac:dyDescent="0.25">
      <c r="A156" s="43" t="s">
        <v>402</v>
      </c>
      <c r="B156" s="6" t="s">
        <v>403</v>
      </c>
      <c r="C156" s="7" t="s">
        <v>144</v>
      </c>
      <c r="D156" s="7">
        <v>56.3</v>
      </c>
      <c r="E156" s="7">
        <v>58</v>
      </c>
      <c r="F156" s="7">
        <v>60</v>
      </c>
      <c r="G156" s="7">
        <v>62</v>
      </c>
      <c r="H156" s="7">
        <v>64</v>
      </c>
      <c r="I156" s="7">
        <v>67</v>
      </c>
      <c r="J156" s="7">
        <v>70</v>
      </c>
      <c r="K156" s="7">
        <v>71</v>
      </c>
      <c r="L156" s="7">
        <v>72</v>
      </c>
    </row>
    <row r="157" spans="1:12" ht="63" x14ac:dyDescent="0.25">
      <c r="A157" s="43" t="s">
        <v>56</v>
      </c>
      <c r="B157" s="6" t="s">
        <v>404</v>
      </c>
      <c r="C157" s="7"/>
      <c r="D157" s="7"/>
      <c r="E157" s="7"/>
      <c r="F157" s="7"/>
      <c r="G157" s="7"/>
      <c r="H157" s="7"/>
      <c r="I157" s="7"/>
      <c r="J157" s="7"/>
      <c r="K157" s="7"/>
      <c r="L157" s="7"/>
    </row>
    <row r="158" spans="1:12" ht="94.5" x14ac:dyDescent="0.25">
      <c r="A158" s="43" t="s">
        <v>405</v>
      </c>
      <c r="B158" s="6" t="s">
        <v>406</v>
      </c>
      <c r="C158" s="7" t="s">
        <v>347</v>
      </c>
      <c r="D158" s="57">
        <v>2</v>
      </c>
      <c r="E158" s="57">
        <v>4</v>
      </c>
      <c r="F158" s="57">
        <v>0</v>
      </c>
      <c r="G158" s="57">
        <v>0</v>
      </c>
      <c r="H158" s="57">
        <v>0</v>
      </c>
      <c r="I158" s="57">
        <v>4</v>
      </c>
      <c r="J158" s="57">
        <v>4</v>
      </c>
      <c r="K158" s="57">
        <v>4</v>
      </c>
      <c r="L158" s="57">
        <v>4</v>
      </c>
    </row>
    <row r="159" spans="1:12" ht="47.25" x14ac:dyDescent="0.25">
      <c r="A159" s="43" t="s">
        <v>407</v>
      </c>
      <c r="B159" s="6" t="s">
        <v>349</v>
      </c>
      <c r="C159" s="7" t="s">
        <v>350</v>
      </c>
      <c r="D159" s="7">
        <v>0</v>
      </c>
      <c r="E159" s="7">
        <v>0</v>
      </c>
      <c r="F159" s="58">
        <v>0</v>
      </c>
      <c r="G159" s="58">
        <v>0</v>
      </c>
      <c r="H159" s="58">
        <v>0</v>
      </c>
      <c r="I159" s="7">
        <v>0</v>
      </c>
      <c r="J159" s="7">
        <v>0</v>
      </c>
      <c r="K159" s="7">
        <v>0</v>
      </c>
      <c r="L159" s="7">
        <v>0</v>
      </c>
    </row>
    <row r="160" spans="1:12" ht="47.25" x14ac:dyDescent="0.25">
      <c r="A160" s="43" t="s">
        <v>408</v>
      </c>
      <c r="B160" s="6" t="s">
        <v>352</v>
      </c>
      <c r="C160" s="7" t="s">
        <v>350</v>
      </c>
      <c r="D160" s="7">
        <v>0</v>
      </c>
      <c r="E160" s="7">
        <v>0</v>
      </c>
      <c r="F160" s="58">
        <v>0</v>
      </c>
      <c r="G160" s="58">
        <v>0</v>
      </c>
      <c r="H160" s="58">
        <v>0</v>
      </c>
      <c r="I160" s="7">
        <v>0</v>
      </c>
      <c r="J160" s="7">
        <v>0</v>
      </c>
      <c r="K160" s="7">
        <v>0</v>
      </c>
      <c r="L160" s="7">
        <v>0</v>
      </c>
    </row>
    <row r="161" spans="1:12" ht="63" x14ac:dyDescent="0.25">
      <c r="A161" s="43" t="s">
        <v>80</v>
      </c>
      <c r="B161" s="6" t="s">
        <v>409</v>
      </c>
      <c r="C161" s="7"/>
      <c r="D161" s="7"/>
      <c r="E161" s="7"/>
      <c r="F161" s="7"/>
      <c r="G161" s="7"/>
      <c r="H161" s="7"/>
      <c r="I161" s="7"/>
      <c r="J161" s="7"/>
      <c r="K161" s="7"/>
      <c r="L161" s="7"/>
    </row>
    <row r="162" spans="1:12" ht="110.25" x14ac:dyDescent="0.25">
      <c r="A162" s="43" t="s">
        <v>410</v>
      </c>
      <c r="B162" s="6" t="s">
        <v>411</v>
      </c>
      <c r="C162" s="7" t="s">
        <v>412</v>
      </c>
      <c r="D162" s="7">
        <v>100</v>
      </c>
      <c r="E162" s="7">
        <v>100</v>
      </c>
      <c r="F162" s="7" t="s">
        <v>148</v>
      </c>
      <c r="G162" s="7" t="s">
        <v>148</v>
      </c>
      <c r="H162" s="7" t="s">
        <v>148</v>
      </c>
      <c r="I162" s="7">
        <v>100</v>
      </c>
      <c r="J162" s="7">
        <v>100</v>
      </c>
      <c r="K162" s="7">
        <v>100</v>
      </c>
      <c r="L162" s="7">
        <v>100</v>
      </c>
    </row>
    <row r="163" spans="1:12" ht="78.75" x14ac:dyDescent="0.25">
      <c r="A163" s="43" t="s">
        <v>413</v>
      </c>
      <c r="B163" s="6" t="s">
        <v>414</v>
      </c>
      <c r="C163" s="7" t="s">
        <v>170</v>
      </c>
      <c r="D163" s="7">
        <v>12</v>
      </c>
      <c r="E163" s="7">
        <v>16</v>
      </c>
      <c r="F163" s="7" t="s">
        <v>148</v>
      </c>
      <c r="G163" s="7" t="s">
        <v>148</v>
      </c>
      <c r="H163" s="7" t="s">
        <v>148</v>
      </c>
      <c r="I163" s="7">
        <v>15</v>
      </c>
      <c r="J163" s="7">
        <v>15</v>
      </c>
      <c r="K163" s="7">
        <v>15</v>
      </c>
      <c r="L163" s="7">
        <v>15</v>
      </c>
    </row>
    <row r="164" spans="1:12" ht="78.75" x14ac:dyDescent="0.25">
      <c r="A164" s="43" t="s">
        <v>415</v>
      </c>
      <c r="B164" s="6" t="s">
        <v>416</v>
      </c>
      <c r="C164" s="7" t="s">
        <v>412</v>
      </c>
      <c r="D164" s="7">
        <v>45</v>
      </c>
      <c r="E164" s="7">
        <v>45</v>
      </c>
      <c r="F164" s="7" t="s">
        <v>148</v>
      </c>
      <c r="G164" s="7" t="s">
        <v>148</v>
      </c>
      <c r="H164" s="7" t="s">
        <v>148</v>
      </c>
      <c r="I164" s="7">
        <v>55</v>
      </c>
      <c r="J164" s="7">
        <v>55</v>
      </c>
      <c r="K164" s="7">
        <v>55</v>
      </c>
      <c r="L164" s="7">
        <v>55</v>
      </c>
    </row>
    <row r="165" spans="1:12" ht="78.75" x14ac:dyDescent="0.25">
      <c r="A165" s="43" t="s">
        <v>93</v>
      </c>
      <c r="B165" s="6" t="s">
        <v>417</v>
      </c>
      <c r="C165" s="7"/>
      <c r="D165" s="7"/>
      <c r="E165" s="7"/>
      <c r="F165" s="7"/>
      <c r="G165" s="7"/>
      <c r="H165" s="7"/>
      <c r="I165" s="7"/>
      <c r="J165" s="7"/>
      <c r="K165" s="7"/>
      <c r="L165" s="7"/>
    </row>
    <row r="166" spans="1:12" ht="47.25" x14ac:dyDescent="0.25">
      <c r="A166" s="43" t="s">
        <v>418</v>
      </c>
      <c r="B166" s="6" t="s">
        <v>369</v>
      </c>
      <c r="C166" s="7" t="s">
        <v>170</v>
      </c>
      <c r="D166" s="7" t="s">
        <v>148</v>
      </c>
      <c r="E166" s="7" t="s">
        <v>148</v>
      </c>
      <c r="F166" s="7" t="s">
        <v>148</v>
      </c>
      <c r="G166" s="7" t="s">
        <v>148</v>
      </c>
      <c r="H166" s="7" t="s">
        <v>148</v>
      </c>
      <c r="I166" s="7">
        <v>41</v>
      </c>
      <c r="J166" s="7">
        <v>41</v>
      </c>
      <c r="K166" s="7">
        <v>41</v>
      </c>
      <c r="L166" s="7">
        <v>41</v>
      </c>
    </row>
    <row r="167" spans="1:12" ht="47.25" x14ac:dyDescent="0.25">
      <c r="A167" s="43" t="s">
        <v>419</v>
      </c>
      <c r="B167" s="6" t="s">
        <v>371</v>
      </c>
      <c r="C167" s="7" t="s">
        <v>170</v>
      </c>
      <c r="D167" s="7" t="s">
        <v>148</v>
      </c>
      <c r="E167" s="7" t="s">
        <v>148</v>
      </c>
      <c r="F167" s="7" t="s">
        <v>148</v>
      </c>
      <c r="G167" s="7" t="s">
        <v>148</v>
      </c>
      <c r="H167" s="7" t="s">
        <v>148</v>
      </c>
      <c r="I167" s="7">
        <v>660</v>
      </c>
      <c r="J167" s="7">
        <v>660</v>
      </c>
      <c r="K167" s="7">
        <v>660</v>
      </c>
      <c r="L167" s="7">
        <v>660</v>
      </c>
    </row>
    <row r="168" spans="1:12" ht="78.75" x14ac:dyDescent="0.25">
      <c r="A168" s="43" t="s">
        <v>420</v>
      </c>
      <c r="B168" s="6" t="s">
        <v>373</v>
      </c>
      <c r="C168" s="7" t="s">
        <v>170</v>
      </c>
      <c r="D168" s="7" t="s">
        <v>148</v>
      </c>
      <c r="E168" s="7" t="s">
        <v>148</v>
      </c>
      <c r="F168" s="7" t="s">
        <v>148</v>
      </c>
      <c r="G168" s="7" t="s">
        <v>148</v>
      </c>
      <c r="H168" s="7" t="s">
        <v>148</v>
      </c>
      <c r="I168" s="7">
        <v>94</v>
      </c>
      <c r="J168" s="7">
        <v>95</v>
      </c>
      <c r="K168" s="7">
        <v>95</v>
      </c>
      <c r="L168" s="7">
        <v>95</v>
      </c>
    </row>
    <row r="169" spans="1:12" ht="31.5" x14ac:dyDescent="0.25">
      <c r="A169" s="43" t="s">
        <v>421</v>
      </c>
      <c r="B169" s="6" t="s">
        <v>375</v>
      </c>
      <c r="C169" s="7" t="s">
        <v>170</v>
      </c>
      <c r="D169" s="7" t="s">
        <v>148</v>
      </c>
      <c r="E169" s="7" t="s">
        <v>148</v>
      </c>
      <c r="F169" s="7" t="s">
        <v>148</v>
      </c>
      <c r="G169" s="7" t="s">
        <v>148</v>
      </c>
      <c r="H169" s="7" t="s">
        <v>148</v>
      </c>
      <c r="I169" s="7">
        <v>7</v>
      </c>
      <c r="J169" s="7">
        <v>7</v>
      </c>
      <c r="K169" s="7">
        <v>7</v>
      </c>
      <c r="L169" s="7">
        <v>7</v>
      </c>
    </row>
    <row r="170" spans="1:12" ht="78.75" x14ac:dyDescent="0.25">
      <c r="A170" s="43" t="s">
        <v>422</v>
      </c>
      <c r="B170" s="6" t="s">
        <v>377</v>
      </c>
      <c r="C170" s="7" t="s">
        <v>170</v>
      </c>
      <c r="D170" s="7" t="s">
        <v>148</v>
      </c>
      <c r="E170" s="7" t="s">
        <v>148</v>
      </c>
      <c r="F170" s="7" t="s">
        <v>148</v>
      </c>
      <c r="G170" s="7" t="s">
        <v>148</v>
      </c>
      <c r="H170" s="7" t="s">
        <v>148</v>
      </c>
      <c r="I170" s="7">
        <v>9</v>
      </c>
      <c r="J170" s="7">
        <v>5</v>
      </c>
      <c r="K170" s="7">
        <v>5</v>
      </c>
      <c r="L170" s="7">
        <v>5</v>
      </c>
    </row>
    <row r="171" spans="1:12" ht="47.25" x14ac:dyDescent="0.25">
      <c r="A171" s="60" t="s">
        <v>472</v>
      </c>
      <c r="B171" s="61" t="s">
        <v>471</v>
      </c>
      <c r="C171" s="59"/>
      <c r="D171" s="59"/>
      <c r="E171" s="59"/>
      <c r="F171" s="59"/>
      <c r="G171" s="59"/>
      <c r="H171" s="59"/>
      <c r="I171" s="59"/>
      <c r="J171" s="59"/>
      <c r="K171" s="6"/>
      <c r="L171" s="6"/>
    </row>
    <row r="172" spans="1:12" ht="110.25" x14ac:dyDescent="0.25">
      <c r="A172" s="60" t="s">
        <v>473</v>
      </c>
      <c r="B172" s="61" t="s">
        <v>467</v>
      </c>
      <c r="C172" s="59" t="s">
        <v>469</v>
      </c>
      <c r="D172" s="59" t="s">
        <v>148</v>
      </c>
      <c r="E172" s="59" t="s">
        <v>148</v>
      </c>
      <c r="F172" s="59" t="s">
        <v>148</v>
      </c>
      <c r="G172" s="59" t="s">
        <v>148</v>
      </c>
      <c r="H172" s="59" t="s">
        <v>470</v>
      </c>
      <c r="I172" s="59" t="s">
        <v>148</v>
      </c>
      <c r="J172" s="59" t="s">
        <v>148</v>
      </c>
      <c r="K172" s="59" t="s">
        <v>148</v>
      </c>
      <c r="L172" s="59" t="s">
        <v>148</v>
      </c>
    </row>
  </sheetData>
  <mergeCells count="8">
    <mergeCell ref="I1:L1"/>
    <mergeCell ref="I2:L2"/>
    <mergeCell ref="A4:L4"/>
    <mergeCell ref="A5:L5"/>
    <mergeCell ref="A7:A8"/>
    <mergeCell ref="B7:B8"/>
    <mergeCell ref="C7:C8"/>
    <mergeCell ref="D7:L7"/>
  </mergeCells>
  <pageMargins left="0.23622047244094491" right="0.23622047244094491" top="0.74803149606299213" bottom="0.74803149606299213" header="0.31496062992125984" footer="0.31496062992125984"/>
  <pageSetup paperSize="9" scale="55" fitToHeight="1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topLeftCell="A31" zoomScale="75" zoomScaleNormal="75" workbookViewId="0">
      <selection activeCell="D12" sqref="D12"/>
    </sheetView>
  </sheetViews>
  <sheetFormatPr defaultColWidth="9.140625" defaultRowHeight="15" x14ac:dyDescent="0.25"/>
  <cols>
    <col min="1" max="1" width="9.28515625" style="8" customWidth="1"/>
    <col min="2" max="2" width="30" style="9" customWidth="1"/>
    <col min="3" max="3" width="37.42578125" style="10" customWidth="1"/>
    <col min="4" max="4" width="30.7109375" style="32" customWidth="1"/>
    <col min="5" max="5" width="20.7109375" style="23" customWidth="1"/>
    <col min="6" max="16384" width="9.140625" style="12"/>
  </cols>
  <sheetData>
    <row r="1" spans="1:7" ht="18.75" x14ac:dyDescent="0.25">
      <c r="D1" s="328" t="s">
        <v>423</v>
      </c>
      <c r="E1" s="328"/>
      <c r="F1" s="11"/>
      <c r="G1" s="11"/>
    </row>
    <row r="2" spans="1:7" ht="18.75" x14ac:dyDescent="0.25">
      <c r="D2" s="13" t="s">
        <v>78</v>
      </c>
      <c r="E2" s="14"/>
    </row>
    <row r="4" spans="1:7" ht="18.75" x14ac:dyDescent="0.25">
      <c r="A4" s="329" t="s">
        <v>424</v>
      </c>
      <c r="B4" s="329"/>
      <c r="C4" s="329"/>
      <c r="D4" s="329"/>
      <c r="E4" s="329"/>
    </row>
    <row r="5" spans="1:7" ht="18.75" x14ac:dyDescent="0.25">
      <c r="A5" s="330" t="s">
        <v>425</v>
      </c>
      <c r="B5" s="330"/>
      <c r="C5" s="330"/>
      <c r="D5" s="330"/>
      <c r="E5" s="330"/>
    </row>
    <row r="6" spans="1:7" s="20" customFormat="1" x14ac:dyDescent="0.25">
      <c r="A6" s="15"/>
      <c r="B6" s="16"/>
      <c r="C6" s="17"/>
      <c r="D6" s="18"/>
      <c r="E6" s="19"/>
    </row>
    <row r="7" spans="1:7" s="23" customFormat="1" ht="78.75" x14ac:dyDescent="0.25">
      <c r="A7" s="21" t="s">
        <v>0</v>
      </c>
      <c r="B7" s="21" t="s">
        <v>426</v>
      </c>
      <c r="C7" s="22" t="s">
        <v>427</v>
      </c>
      <c r="D7" s="4" t="s">
        <v>428</v>
      </c>
      <c r="E7" s="4" t="s">
        <v>429</v>
      </c>
    </row>
    <row r="8" spans="1:7" s="23" customFormat="1" ht="63" x14ac:dyDescent="0.25">
      <c r="A8" s="21" t="s">
        <v>85</v>
      </c>
      <c r="B8" s="24" t="s">
        <v>130</v>
      </c>
      <c r="C8" s="25"/>
      <c r="D8" s="21"/>
      <c r="E8" s="21"/>
    </row>
    <row r="9" spans="1:7" ht="78.75" x14ac:dyDescent="0.25">
      <c r="A9" s="21" t="s">
        <v>131</v>
      </c>
      <c r="B9" s="24" t="s">
        <v>430</v>
      </c>
      <c r="C9" s="25" t="s">
        <v>431</v>
      </c>
      <c r="D9" s="24" t="s">
        <v>432</v>
      </c>
      <c r="E9" s="21" t="s">
        <v>27</v>
      </c>
    </row>
    <row r="10" spans="1:7" ht="47.25" x14ac:dyDescent="0.25">
      <c r="A10" s="30" t="s">
        <v>35</v>
      </c>
      <c r="B10" s="29" t="s">
        <v>139</v>
      </c>
      <c r="C10" s="27"/>
      <c r="D10" s="29"/>
      <c r="E10" s="30"/>
    </row>
    <row r="11" spans="1:7" ht="78.75" x14ac:dyDescent="0.25">
      <c r="A11" s="30" t="s">
        <v>140</v>
      </c>
      <c r="B11" s="29" t="s">
        <v>141</v>
      </c>
      <c r="C11" s="27"/>
      <c r="D11" s="29"/>
      <c r="E11" s="30"/>
    </row>
    <row r="12" spans="1:7" ht="256.5" customHeight="1" x14ac:dyDescent="0.25">
      <c r="A12" s="28" t="s">
        <v>142</v>
      </c>
      <c r="B12" s="29" t="s">
        <v>430</v>
      </c>
      <c r="C12" s="27" t="s">
        <v>451</v>
      </c>
      <c r="D12" s="29" t="s">
        <v>432</v>
      </c>
      <c r="E12" s="30" t="s">
        <v>452</v>
      </c>
    </row>
    <row r="13" spans="1:7" ht="47.25" x14ac:dyDescent="0.25">
      <c r="A13" s="28" t="s">
        <v>146</v>
      </c>
      <c r="B13" s="29" t="s">
        <v>430</v>
      </c>
      <c r="C13" s="27" t="s">
        <v>453</v>
      </c>
      <c r="D13" s="29" t="s">
        <v>432</v>
      </c>
      <c r="E13" s="30" t="s">
        <v>433</v>
      </c>
    </row>
    <row r="14" spans="1:7" ht="63" x14ac:dyDescent="0.25">
      <c r="A14" s="28" t="s">
        <v>434</v>
      </c>
      <c r="B14" s="29" t="s">
        <v>430</v>
      </c>
      <c r="C14" s="27" t="s">
        <v>435</v>
      </c>
      <c r="D14" s="29" t="s">
        <v>432</v>
      </c>
      <c r="E14" s="30" t="s">
        <v>436</v>
      </c>
    </row>
    <row r="15" spans="1:7" ht="31.5" x14ac:dyDescent="0.25">
      <c r="A15" s="26" t="s">
        <v>57</v>
      </c>
      <c r="B15" s="24" t="s">
        <v>164</v>
      </c>
      <c r="C15" s="25"/>
      <c r="D15" s="24"/>
      <c r="E15" s="21"/>
    </row>
    <row r="16" spans="1:7" ht="78.75" x14ac:dyDescent="0.25">
      <c r="A16" s="26" t="s">
        <v>68</v>
      </c>
      <c r="B16" s="24" t="s">
        <v>165</v>
      </c>
      <c r="C16" s="25"/>
      <c r="D16" s="24"/>
      <c r="E16" s="21"/>
    </row>
    <row r="17" spans="1:5" ht="281.25" customHeight="1" x14ac:dyDescent="0.25">
      <c r="A17" s="26" t="s">
        <v>166</v>
      </c>
      <c r="B17" s="24" t="s">
        <v>437</v>
      </c>
      <c r="C17" s="25" t="s">
        <v>438</v>
      </c>
      <c r="D17" s="24" t="s">
        <v>432</v>
      </c>
      <c r="E17" s="21" t="s">
        <v>439</v>
      </c>
    </row>
    <row r="18" spans="1:5" ht="94.5" x14ac:dyDescent="0.25">
      <c r="A18" s="26" t="s">
        <v>69</v>
      </c>
      <c r="B18" s="5" t="s">
        <v>171</v>
      </c>
      <c r="C18" s="25"/>
      <c r="D18" s="24"/>
      <c r="E18" s="21"/>
    </row>
    <row r="19" spans="1:5" ht="222.75" customHeight="1" x14ac:dyDescent="0.25">
      <c r="A19" s="26" t="s">
        <v>172</v>
      </c>
      <c r="B19" s="24" t="s">
        <v>437</v>
      </c>
      <c r="C19" s="25" t="s">
        <v>440</v>
      </c>
      <c r="D19" s="24" t="s">
        <v>432</v>
      </c>
      <c r="E19" s="21" t="s">
        <v>439</v>
      </c>
    </row>
    <row r="20" spans="1:5" ht="47.25" x14ac:dyDescent="0.25">
      <c r="A20" s="26" t="s">
        <v>71</v>
      </c>
      <c r="B20" s="5" t="s">
        <v>176</v>
      </c>
      <c r="C20" s="25"/>
      <c r="D20" s="24"/>
      <c r="E20" s="21"/>
    </row>
    <row r="21" spans="1:5" ht="283.5" x14ac:dyDescent="0.25">
      <c r="A21" s="26" t="s">
        <v>177</v>
      </c>
      <c r="B21" s="24" t="s">
        <v>437</v>
      </c>
      <c r="C21" s="25" t="s">
        <v>441</v>
      </c>
      <c r="D21" s="24" t="s">
        <v>432</v>
      </c>
      <c r="E21" s="21" t="s">
        <v>439</v>
      </c>
    </row>
    <row r="22" spans="1:5" ht="47.25" x14ac:dyDescent="0.25">
      <c r="A22" s="26" t="s">
        <v>73</v>
      </c>
      <c r="B22" s="5" t="s">
        <v>179</v>
      </c>
      <c r="C22" s="25"/>
      <c r="D22" s="24"/>
      <c r="E22" s="21"/>
    </row>
    <row r="23" spans="1:5" ht="78.75" x14ac:dyDescent="0.25">
      <c r="A23" s="26" t="s">
        <v>180</v>
      </c>
      <c r="B23" s="24" t="s">
        <v>437</v>
      </c>
      <c r="C23" s="25" t="s">
        <v>442</v>
      </c>
      <c r="D23" s="24" t="s">
        <v>432</v>
      </c>
      <c r="E23" s="21" t="s">
        <v>443</v>
      </c>
    </row>
    <row r="24" spans="1:5" ht="63" x14ac:dyDescent="0.25">
      <c r="A24" s="26" t="s">
        <v>76</v>
      </c>
      <c r="B24" s="5" t="s">
        <v>182</v>
      </c>
      <c r="C24" s="25"/>
      <c r="D24" s="24"/>
      <c r="E24" s="21"/>
    </row>
    <row r="25" spans="1:5" ht="291" customHeight="1" x14ac:dyDescent="0.25">
      <c r="A25" s="26" t="s">
        <v>183</v>
      </c>
      <c r="B25" s="24" t="s">
        <v>437</v>
      </c>
      <c r="C25" s="25" t="s">
        <v>444</v>
      </c>
      <c r="D25" s="24" t="s">
        <v>432</v>
      </c>
      <c r="E25" s="21" t="s">
        <v>439</v>
      </c>
    </row>
    <row r="26" spans="1:5" ht="131.25" customHeight="1" x14ac:dyDescent="0.25">
      <c r="A26" s="26" t="s">
        <v>185</v>
      </c>
      <c r="B26" s="24" t="s">
        <v>445</v>
      </c>
      <c r="C26" s="25" t="s">
        <v>446</v>
      </c>
      <c r="D26" s="24" t="s">
        <v>432</v>
      </c>
      <c r="E26" s="21" t="s">
        <v>447</v>
      </c>
    </row>
    <row r="27" spans="1:5" ht="94.5" x14ac:dyDescent="0.25">
      <c r="A27" s="26" t="s">
        <v>86</v>
      </c>
      <c r="B27" s="5" t="s">
        <v>187</v>
      </c>
      <c r="C27" s="25"/>
      <c r="D27" s="24"/>
      <c r="E27" s="21"/>
    </row>
    <row r="28" spans="1:5" ht="216.75" customHeight="1" x14ac:dyDescent="0.25">
      <c r="A28" s="26" t="s">
        <v>188</v>
      </c>
      <c r="B28" s="24" t="s">
        <v>437</v>
      </c>
      <c r="C28" s="25" t="s">
        <v>448</v>
      </c>
      <c r="D28" s="24" t="s">
        <v>432</v>
      </c>
      <c r="E28" s="21" t="s">
        <v>439</v>
      </c>
    </row>
    <row r="29" spans="1:5" ht="126" x14ac:dyDescent="0.25">
      <c r="A29" s="26" t="s">
        <v>88</v>
      </c>
      <c r="B29" s="5" t="s">
        <v>198</v>
      </c>
      <c r="C29" s="25"/>
      <c r="D29" s="24"/>
      <c r="E29" s="21"/>
    </row>
    <row r="30" spans="1:5" ht="151.5" customHeight="1" x14ac:dyDescent="0.25">
      <c r="A30" s="26" t="s">
        <v>199</v>
      </c>
      <c r="B30" s="24" t="s">
        <v>437</v>
      </c>
      <c r="C30" s="25" t="s">
        <v>449</v>
      </c>
      <c r="D30" s="24" t="s">
        <v>432</v>
      </c>
      <c r="E30" s="21" t="s">
        <v>439</v>
      </c>
    </row>
    <row r="31" spans="1:5" s="31" customFormat="1" ht="63" x14ac:dyDescent="0.25">
      <c r="A31" s="28" t="s">
        <v>58</v>
      </c>
      <c r="B31" s="29" t="s">
        <v>206</v>
      </c>
      <c r="C31" s="27"/>
      <c r="D31" s="29"/>
      <c r="E31" s="30"/>
    </row>
    <row r="32" spans="1:5" ht="110.25" x14ac:dyDescent="0.25">
      <c r="A32" s="26" t="s">
        <v>64</v>
      </c>
      <c r="B32" s="24" t="s">
        <v>213</v>
      </c>
      <c r="C32" s="25"/>
      <c r="D32" s="24"/>
      <c r="E32" s="21"/>
    </row>
    <row r="33" spans="1:5" ht="134.25" customHeight="1" x14ac:dyDescent="0.25">
      <c r="A33" s="26" t="s">
        <v>214</v>
      </c>
      <c r="B33" s="24" t="s">
        <v>437</v>
      </c>
      <c r="C33" s="25" t="s">
        <v>450</v>
      </c>
      <c r="D33" s="24" t="s">
        <v>432</v>
      </c>
      <c r="E33" s="21" t="s">
        <v>436</v>
      </c>
    </row>
  </sheetData>
  <mergeCells count="3">
    <mergeCell ref="D1:E1"/>
    <mergeCell ref="A4:E4"/>
    <mergeCell ref="A5:E5"/>
  </mergeCells>
  <pageMargins left="0.70866141732283472" right="0.70866141732283472" top="0.74803149606299213" bottom="0.74803149606299213" header="0.31496062992125984" footer="0.31496062992125984"/>
  <pageSetup paperSize="9" scale="68" fitToHeight="1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8"/>
  <sheetViews>
    <sheetView tabSelected="1" zoomScale="75" zoomScaleNormal="75" workbookViewId="0">
      <pane xSplit="3" ySplit="6" topLeftCell="D152" activePane="bottomRight" state="frozen"/>
      <selection activeCell="E102" sqref="E102"/>
      <selection pane="topRight" activeCell="E102" sqref="E102"/>
      <selection pane="bottomLeft" activeCell="E102" sqref="E102"/>
      <selection pane="bottomRight" activeCell="B12" sqref="B12"/>
    </sheetView>
  </sheetViews>
  <sheetFormatPr defaultColWidth="9.140625" defaultRowHeight="71.25" customHeight="1" x14ac:dyDescent="0.25"/>
  <cols>
    <col min="1" max="1" width="10.28515625" style="236" customWidth="1"/>
    <col min="2" max="2" width="65.5703125" style="231" customWidth="1"/>
    <col min="3" max="3" width="13.7109375" style="227" customWidth="1"/>
    <col min="4" max="4" width="16.85546875" style="231" customWidth="1"/>
    <col min="5" max="5" width="20.42578125" style="227" customWidth="1"/>
    <col min="6" max="7" width="15.28515625" style="227" customWidth="1"/>
    <col min="8" max="10" width="15.28515625" style="231" customWidth="1"/>
    <col min="11" max="11" width="15" style="227" customWidth="1"/>
    <col min="12" max="16384" width="9.140625" style="231"/>
  </cols>
  <sheetData>
    <row r="1" spans="1:11" ht="44.25" customHeight="1" x14ac:dyDescent="0.25">
      <c r="G1" s="331" t="s">
        <v>123</v>
      </c>
      <c r="H1" s="332"/>
      <c r="I1" s="85"/>
    </row>
    <row r="2" spans="1:11" ht="34.5" customHeight="1" x14ac:dyDescent="0.25">
      <c r="G2" s="333" t="s">
        <v>78</v>
      </c>
      <c r="H2" s="334"/>
      <c r="I2" s="334"/>
    </row>
    <row r="3" spans="1:11" ht="34.5" customHeight="1" x14ac:dyDescent="0.25">
      <c r="B3" s="325" t="s">
        <v>124</v>
      </c>
      <c r="C3" s="325"/>
      <c r="D3" s="325"/>
      <c r="E3" s="325"/>
      <c r="F3" s="325"/>
      <c r="G3" s="325"/>
      <c r="H3" s="337"/>
    </row>
    <row r="4" spans="1:11" ht="34.5" customHeight="1" x14ac:dyDescent="0.25">
      <c r="B4" s="325" t="s">
        <v>691</v>
      </c>
      <c r="C4" s="325"/>
      <c r="D4" s="325"/>
      <c r="E4" s="325"/>
      <c r="F4" s="325"/>
      <c r="G4" s="325"/>
      <c r="H4" s="337"/>
    </row>
    <row r="5" spans="1:11" s="227" customFormat="1" ht="71.25" customHeight="1" x14ac:dyDescent="0.25">
      <c r="A5" s="335" t="s">
        <v>0</v>
      </c>
      <c r="B5" s="336" t="s">
        <v>690</v>
      </c>
      <c r="C5" s="336" t="s">
        <v>126</v>
      </c>
      <c r="D5" s="336"/>
      <c r="E5" s="336"/>
      <c r="F5" s="336"/>
      <c r="G5" s="336"/>
      <c r="H5" s="336"/>
      <c r="I5" s="336"/>
      <c r="J5" s="336"/>
      <c r="K5" s="336"/>
    </row>
    <row r="6" spans="1:11" s="227" customFormat="1" ht="71.25" customHeight="1" x14ac:dyDescent="0.25">
      <c r="A6" s="335"/>
      <c r="B6" s="336"/>
      <c r="C6" s="336"/>
      <c r="D6" s="237" t="s">
        <v>515</v>
      </c>
      <c r="E6" s="237">
        <v>2024</v>
      </c>
      <c r="F6" s="237">
        <v>2025</v>
      </c>
      <c r="G6" s="237">
        <v>2026</v>
      </c>
      <c r="H6" s="237">
        <v>2027</v>
      </c>
      <c r="I6" s="237">
        <v>2028</v>
      </c>
      <c r="J6" s="237">
        <v>2029</v>
      </c>
      <c r="K6" s="237">
        <v>2030</v>
      </c>
    </row>
    <row r="7" spans="1:11" ht="71.25" customHeight="1" x14ac:dyDescent="0.25">
      <c r="A7" s="228" t="s">
        <v>85</v>
      </c>
      <c r="B7" s="317" t="s">
        <v>686</v>
      </c>
      <c r="C7" s="258"/>
      <c r="D7" s="238"/>
      <c r="E7" s="237"/>
      <c r="F7" s="237"/>
      <c r="G7" s="237"/>
      <c r="H7" s="238"/>
      <c r="I7" s="238"/>
      <c r="J7" s="238"/>
      <c r="K7" s="237"/>
    </row>
    <row r="8" spans="1:11" ht="71.25" customHeight="1" x14ac:dyDescent="0.25">
      <c r="A8" s="257" t="s">
        <v>131</v>
      </c>
      <c r="B8" s="230" t="s">
        <v>132</v>
      </c>
      <c r="C8" s="258" t="s">
        <v>133</v>
      </c>
      <c r="D8" s="254">
        <v>1668.32</v>
      </c>
      <c r="E8" s="255">
        <v>1936.24</v>
      </c>
      <c r="F8" s="240">
        <v>2064.6</v>
      </c>
      <c r="G8" s="241">
        <v>2203.6999999999998</v>
      </c>
      <c r="H8" s="241">
        <v>2343.8000000000002</v>
      </c>
      <c r="I8" s="241">
        <f>H8*103/100</f>
        <v>2414.114</v>
      </c>
      <c r="J8" s="241">
        <f t="shared" ref="J8:K8" si="0">I8*103/100</f>
        <v>2486.5374200000001</v>
      </c>
      <c r="K8" s="241">
        <f t="shared" si="0"/>
        <v>2561.1335426000001</v>
      </c>
    </row>
    <row r="9" spans="1:11" ht="71.25" customHeight="1" x14ac:dyDescent="0.25">
      <c r="A9" s="257" t="s">
        <v>134</v>
      </c>
      <c r="B9" s="230" t="s">
        <v>135</v>
      </c>
      <c r="C9" s="258" t="s">
        <v>133</v>
      </c>
      <c r="D9" s="239">
        <v>1272</v>
      </c>
      <c r="E9" s="240">
        <v>1251.163</v>
      </c>
      <c r="F9" s="240">
        <v>982.35</v>
      </c>
      <c r="G9" s="241">
        <v>2052.33</v>
      </c>
      <c r="H9" s="241">
        <v>2302.6999999999998</v>
      </c>
      <c r="I9" s="241">
        <f>H9*102/100</f>
        <v>2348.7539999999999</v>
      </c>
      <c r="J9" s="241">
        <f t="shared" ref="J9:K9" si="1">I9*102/100</f>
        <v>2395.7290800000001</v>
      </c>
      <c r="K9" s="241">
        <f t="shared" si="1"/>
        <v>2443.6436616000001</v>
      </c>
    </row>
    <row r="10" spans="1:11" ht="71.25" customHeight="1" x14ac:dyDescent="0.25">
      <c r="A10" s="257" t="s">
        <v>136</v>
      </c>
      <c r="B10" s="230" t="s">
        <v>137</v>
      </c>
      <c r="C10" s="258" t="s">
        <v>138</v>
      </c>
      <c r="D10" s="242">
        <v>28489.56</v>
      </c>
      <c r="E10" s="240">
        <v>33486.300000000003</v>
      </c>
      <c r="F10" s="240">
        <v>36488.1</v>
      </c>
      <c r="G10" s="241">
        <v>39121.1</v>
      </c>
      <c r="H10" s="241">
        <v>41676.1</v>
      </c>
      <c r="I10" s="241">
        <f>H10*103/100</f>
        <v>42926.383000000002</v>
      </c>
      <c r="J10" s="241">
        <f t="shared" ref="J10:K10" si="2">I10*103/100</f>
        <v>44214.174489999998</v>
      </c>
      <c r="K10" s="241">
        <f t="shared" si="2"/>
        <v>45540.599724699998</v>
      </c>
    </row>
    <row r="11" spans="1:11" ht="71.25" customHeight="1" x14ac:dyDescent="0.25">
      <c r="A11" s="228" t="s">
        <v>35</v>
      </c>
      <c r="B11" s="318" t="s">
        <v>139</v>
      </c>
      <c r="C11" s="258"/>
      <c r="D11" s="238"/>
      <c r="E11" s="237"/>
      <c r="F11" s="237"/>
      <c r="G11" s="237"/>
      <c r="H11" s="238"/>
      <c r="I11" s="238"/>
      <c r="J11" s="238"/>
      <c r="K11" s="237"/>
    </row>
    <row r="12" spans="1:11" ht="71.25" customHeight="1" x14ac:dyDescent="0.25">
      <c r="A12" s="257" t="s">
        <v>140</v>
      </c>
      <c r="B12" s="230" t="s">
        <v>141</v>
      </c>
      <c r="C12" s="258"/>
      <c r="D12" s="238"/>
      <c r="E12" s="237"/>
      <c r="F12" s="237"/>
      <c r="G12" s="237"/>
      <c r="H12" s="238"/>
      <c r="I12" s="238"/>
      <c r="J12" s="238"/>
      <c r="K12" s="237"/>
    </row>
    <row r="13" spans="1:11" ht="71.25" customHeight="1" x14ac:dyDescent="0.25">
      <c r="A13" s="257" t="s">
        <v>142</v>
      </c>
      <c r="B13" s="230" t="s">
        <v>143</v>
      </c>
      <c r="C13" s="258" t="s">
        <v>144</v>
      </c>
      <c r="D13" s="243">
        <v>5.7</v>
      </c>
      <c r="E13" s="237" t="s">
        <v>145</v>
      </c>
      <c r="F13" s="237" t="s">
        <v>145</v>
      </c>
      <c r="G13" s="237" t="s">
        <v>145</v>
      </c>
      <c r="H13" s="237" t="s">
        <v>145</v>
      </c>
      <c r="I13" s="237" t="s">
        <v>145</v>
      </c>
      <c r="J13" s="237" t="s">
        <v>145</v>
      </c>
      <c r="K13" s="237" t="s">
        <v>145</v>
      </c>
    </row>
    <row r="14" spans="1:11" ht="71.25" customHeight="1" x14ac:dyDescent="0.25">
      <c r="A14" s="257" t="s">
        <v>146</v>
      </c>
      <c r="B14" s="230" t="s">
        <v>147</v>
      </c>
      <c r="C14" s="258" t="s">
        <v>144</v>
      </c>
      <c r="D14" s="244">
        <v>100</v>
      </c>
      <c r="E14" s="244">
        <v>100</v>
      </c>
      <c r="F14" s="244">
        <v>100</v>
      </c>
      <c r="G14" s="244">
        <v>100</v>
      </c>
      <c r="H14" s="244">
        <v>100</v>
      </c>
      <c r="I14" s="244">
        <v>100</v>
      </c>
      <c r="J14" s="244">
        <v>100</v>
      </c>
      <c r="K14" s="244">
        <v>100</v>
      </c>
    </row>
    <row r="15" spans="1:11" ht="71.25" customHeight="1" x14ac:dyDescent="0.25">
      <c r="A15" s="257" t="s">
        <v>36</v>
      </c>
      <c r="B15" s="230" t="s">
        <v>149</v>
      </c>
      <c r="C15" s="258"/>
      <c r="D15" s="238"/>
      <c r="E15" s="237"/>
      <c r="F15" s="237"/>
      <c r="G15" s="237"/>
      <c r="H15" s="238"/>
      <c r="I15" s="238"/>
      <c r="J15" s="238"/>
      <c r="K15" s="237"/>
    </row>
    <row r="16" spans="1:11" ht="71.25" customHeight="1" x14ac:dyDescent="0.25">
      <c r="A16" s="257" t="s">
        <v>150</v>
      </c>
      <c r="B16" s="230" t="s">
        <v>151</v>
      </c>
      <c r="C16" s="258" t="s">
        <v>152</v>
      </c>
      <c r="D16" s="244">
        <v>131</v>
      </c>
      <c r="E16" s="237">
        <v>132</v>
      </c>
      <c r="F16" s="237">
        <v>134</v>
      </c>
      <c r="G16" s="237">
        <v>135</v>
      </c>
      <c r="H16" s="237">
        <v>136</v>
      </c>
      <c r="I16" s="237">
        <v>137</v>
      </c>
      <c r="J16" s="237">
        <v>138</v>
      </c>
      <c r="K16" s="237">
        <v>139</v>
      </c>
    </row>
    <row r="17" spans="1:11" ht="71.25" customHeight="1" x14ac:dyDescent="0.25">
      <c r="A17" s="257" t="s">
        <v>153</v>
      </c>
      <c r="B17" s="230" t="s">
        <v>154</v>
      </c>
      <c r="C17" s="258" t="s">
        <v>144</v>
      </c>
      <c r="D17" s="244">
        <v>23.7</v>
      </c>
      <c r="E17" s="237">
        <v>25</v>
      </c>
      <c r="F17" s="237">
        <v>27</v>
      </c>
      <c r="G17" s="237">
        <v>30</v>
      </c>
      <c r="H17" s="237">
        <v>31</v>
      </c>
      <c r="I17" s="237">
        <v>32</v>
      </c>
      <c r="J17" s="237">
        <v>33</v>
      </c>
      <c r="K17" s="237">
        <v>34</v>
      </c>
    </row>
    <row r="18" spans="1:11" ht="71.25" customHeight="1" x14ac:dyDescent="0.25">
      <c r="A18" s="257" t="s">
        <v>155</v>
      </c>
      <c r="B18" s="230" t="s">
        <v>156</v>
      </c>
      <c r="C18" s="258" t="s">
        <v>138</v>
      </c>
      <c r="D18" s="242">
        <v>25814.49661181026</v>
      </c>
      <c r="E18" s="245">
        <v>27802.218364197528</v>
      </c>
      <c r="F18" s="245">
        <v>29692.765567765568</v>
      </c>
      <c r="G18" s="237">
        <v>31622.794707297515</v>
      </c>
      <c r="H18" s="237">
        <v>33393.674863387976</v>
      </c>
      <c r="I18" s="241">
        <f>H18*102/100</f>
        <v>34061.548360655739</v>
      </c>
      <c r="J18" s="241">
        <f t="shared" ref="J18:K18" si="3">I18*102/100</f>
        <v>34742.779327868855</v>
      </c>
      <c r="K18" s="241">
        <f t="shared" si="3"/>
        <v>35437.634914426228</v>
      </c>
    </row>
    <row r="19" spans="1:11" ht="71.25" customHeight="1" x14ac:dyDescent="0.25">
      <c r="A19" s="257" t="s">
        <v>157</v>
      </c>
      <c r="B19" s="230" t="s">
        <v>158</v>
      </c>
      <c r="C19" s="258" t="s">
        <v>133</v>
      </c>
      <c r="D19" s="246">
        <v>3362.8</v>
      </c>
      <c r="E19" s="240">
        <v>3640.8629999999998</v>
      </c>
      <c r="F19" s="240">
        <v>3921.7890000000002</v>
      </c>
      <c r="G19" s="241">
        <v>4174.3050000000003</v>
      </c>
      <c r="H19" s="241">
        <v>4444.6319999999996</v>
      </c>
      <c r="I19" s="241">
        <f>H19*102/100</f>
        <v>4533.5246399999996</v>
      </c>
      <c r="J19" s="241">
        <f t="shared" ref="J19:K19" si="4">I19*102/100</f>
        <v>4624.1951327999996</v>
      </c>
      <c r="K19" s="241">
        <f t="shared" si="4"/>
        <v>4716.6790354559998</v>
      </c>
    </row>
    <row r="20" spans="1:11" ht="71.25" customHeight="1" x14ac:dyDescent="0.25">
      <c r="A20" s="257" t="s">
        <v>159</v>
      </c>
      <c r="B20" s="230" t="s">
        <v>532</v>
      </c>
      <c r="C20" s="258" t="s">
        <v>133</v>
      </c>
      <c r="D20" s="244">
        <v>52.6</v>
      </c>
      <c r="E20" s="237">
        <v>50.07</v>
      </c>
      <c r="F20" s="237">
        <v>49.616</v>
      </c>
      <c r="G20" s="237">
        <v>52.3</v>
      </c>
      <c r="H20" s="237">
        <v>55.1</v>
      </c>
      <c r="I20" s="237">
        <v>55.5</v>
      </c>
      <c r="J20" s="237">
        <v>56.5</v>
      </c>
      <c r="K20" s="237">
        <v>57</v>
      </c>
    </row>
    <row r="21" spans="1:11" ht="71.25" customHeight="1" x14ac:dyDescent="0.25">
      <c r="A21" s="257" t="s">
        <v>37</v>
      </c>
      <c r="B21" s="230" t="s">
        <v>161</v>
      </c>
      <c r="C21" s="258"/>
      <c r="D21" s="238"/>
      <c r="E21" s="237"/>
      <c r="F21" s="237"/>
      <c r="G21" s="237"/>
      <c r="H21" s="238"/>
      <c r="I21" s="238"/>
      <c r="J21" s="238"/>
      <c r="K21" s="237"/>
    </row>
    <row r="22" spans="1:11" ht="71.25" customHeight="1" x14ac:dyDescent="0.25">
      <c r="A22" s="257" t="s">
        <v>162</v>
      </c>
      <c r="B22" s="230" t="s">
        <v>163</v>
      </c>
      <c r="C22" s="258" t="s">
        <v>144</v>
      </c>
      <c r="D22" s="241">
        <v>19.2</v>
      </c>
      <c r="E22" s="237">
        <v>8</v>
      </c>
      <c r="F22" s="237">
        <v>8</v>
      </c>
      <c r="G22" s="237">
        <v>8</v>
      </c>
      <c r="H22" s="237">
        <v>8</v>
      </c>
      <c r="I22" s="237">
        <v>8</v>
      </c>
      <c r="J22" s="237">
        <v>8</v>
      </c>
      <c r="K22" s="237">
        <v>8</v>
      </c>
    </row>
    <row r="23" spans="1:11" ht="71.25" customHeight="1" x14ac:dyDescent="0.25">
      <c r="A23" s="257" t="s">
        <v>466</v>
      </c>
      <c r="B23" s="230" t="s">
        <v>504</v>
      </c>
      <c r="C23" s="258"/>
      <c r="D23" s="238"/>
      <c r="E23" s="237"/>
      <c r="F23" s="237"/>
      <c r="G23" s="237"/>
      <c r="H23" s="238"/>
      <c r="I23" s="238"/>
      <c r="J23" s="238"/>
      <c r="K23" s="237"/>
    </row>
    <row r="24" spans="1:11" ht="93" customHeight="1" x14ac:dyDescent="0.25">
      <c r="A24" s="257" t="s">
        <v>468</v>
      </c>
      <c r="B24" s="230" t="s">
        <v>503</v>
      </c>
      <c r="C24" s="258" t="s">
        <v>412</v>
      </c>
      <c r="D24" s="237">
        <v>0</v>
      </c>
      <c r="E24" s="237">
        <v>0</v>
      </c>
      <c r="F24" s="237">
        <v>0</v>
      </c>
      <c r="G24" s="237">
        <v>0</v>
      </c>
      <c r="H24" s="237">
        <v>0</v>
      </c>
      <c r="I24" s="237">
        <v>0</v>
      </c>
      <c r="J24" s="237">
        <v>0</v>
      </c>
      <c r="K24" s="237">
        <v>0</v>
      </c>
    </row>
    <row r="25" spans="1:11" ht="71.25" customHeight="1" x14ac:dyDescent="0.25">
      <c r="A25" s="228" t="s">
        <v>57</v>
      </c>
      <c r="B25" s="229" t="s">
        <v>164</v>
      </c>
      <c r="C25" s="258"/>
      <c r="D25" s="238"/>
      <c r="E25" s="237"/>
      <c r="F25" s="237"/>
      <c r="G25" s="237"/>
      <c r="H25" s="238"/>
      <c r="I25" s="238"/>
      <c r="J25" s="238"/>
      <c r="K25" s="237"/>
    </row>
    <row r="26" spans="1:11" ht="71.25" customHeight="1" x14ac:dyDescent="0.25">
      <c r="A26" s="257" t="s">
        <v>68</v>
      </c>
      <c r="B26" s="230" t="s">
        <v>165</v>
      </c>
      <c r="C26" s="258"/>
      <c r="D26" s="238"/>
      <c r="E26" s="237"/>
      <c r="F26" s="237"/>
      <c r="G26" s="237"/>
      <c r="H26" s="238"/>
      <c r="I26" s="238"/>
      <c r="J26" s="238"/>
      <c r="K26" s="237"/>
    </row>
    <row r="27" spans="1:11" ht="71.25" customHeight="1" x14ac:dyDescent="0.25">
      <c r="A27" s="257" t="s">
        <v>166</v>
      </c>
      <c r="B27" s="230" t="s">
        <v>512</v>
      </c>
      <c r="C27" s="258" t="s">
        <v>513</v>
      </c>
      <c r="D27" s="237">
        <v>162</v>
      </c>
      <c r="E27" s="237">
        <v>162</v>
      </c>
      <c r="F27" s="237">
        <v>161</v>
      </c>
      <c r="G27" s="237">
        <v>161</v>
      </c>
      <c r="H27" s="237">
        <v>161</v>
      </c>
      <c r="I27" s="237">
        <v>160</v>
      </c>
      <c r="J27" s="237">
        <v>160</v>
      </c>
      <c r="K27" s="237">
        <v>160</v>
      </c>
    </row>
    <row r="28" spans="1:11" ht="71.25" customHeight="1" x14ac:dyDescent="0.25">
      <c r="A28" s="257" t="s">
        <v>168</v>
      </c>
      <c r="B28" s="230" t="s">
        <v>169</v>
      </c>
      <c r="C28" s="258" t="s">
        <v>170</v>
      </c>
      <c r="D28" s="237">
        <v>3200</v>
      </c>
      <c r="E28" s="248">
        <v>3200</v>
      </c>
      <c r="F28" s="265">
        <v>3200</v>
      </c>
      <c r="G28" s="237">
        <v>3200</v>
      </c>
      <c r="H28" s="237">
        <v>3200</v>
      </c>
      <c r="I28" s="237">
        <v>3200</v>
      </c>
      <c r="J28" s="237">
        <v>3200</v>
      </c>
      <c r="K28" s="237">
        <v>3200</v>
      </c>
    </row>
    <row r="29" spans="1:11" ht="71.25" customHeight="1" x14ac:dyDescent="0.25">
      <c r="A29" s="257" t="s">
        <v>69</v>
      </c>
      <c r="B29" s="230" t="s">
        <v>171</v>
      </c>
      <c r="C29" s="258"/>
      <c r="D29" s="238"/>
      <c r="E29" s="237"/>
      <c r="F29" s="237"/>
      <c r="G29" s="237"/>
      <c r="H29" s="238"/>
      <c r="I29" s="238"/>
      <c r="J29" s="238"/>
      <c r="K29" s="237"/>
    </row>
    <row r="30" spans="1:11" ht="71.25" customHeight="1" x14ac:dyDescent="0.25">
      <c r="A30" s="257" t="s">
        <v>172</v>
      </c>
      <c r="B30" s="230" t="s">
        <v>175</v>
      </c>
      <c r="C30" s="258" t="s">
        <v>170</v>
      </c>
      <c r="D30" s="248">
        <v>3550</v>
      </c>
      <c r="E30" s="248">
        <v>3550</v>
      </c>
      <c r="F30" s="248">
        <v>3550</v>
      </c>
      <c r="G30" s="248">
        <v>3550</v>
      </c>
      <c r="H30" s="248">
        <v>3550</v>
      </c>
      <c r="I30" s="248">
        <v>3550</v>
      </c>
      <c r="J30" s="248">
        <v>3550</v>
      </c>
      <c r="K30" s="248">
        <v>3550</v>
      </c>
    </row>
    <row r="31" spans="1:11" ht="71.25" customHeight="1" x14ac:dyDescent="0.25">
      <c r="A31" s="257" t="s">
        <v>174</v>
      </c>
      <c r="B31" s="230" t="s">
        <v>618</v>
      </c>
      <c r="C31" s="258" t="s">
        <v>619</v>
      </c>
      <c r="D31" s="247">
        <v>27.2</v>
      </c>
      <c r="E31" s="247">
        <v>27.2</v>
      </c>
      <c r="F31" s="247">
        <v>27.2</v>
      </c>
      <c r="G31" s="247">
        <v>27.1</v>
      </c>
      <c r="H31" s="247">
        <v>27.1</v>
      </c>
      <c r="I31" s="247">
        <v>27</v>
      </c>
      <c r="J31" s="247">
        <v>27</v>
      </c>
      <c r="K31" s="247">
        <v>27</v>
      </c>
    </row>
    <row r="32" spans="1:11" ht="71.25" customHeight="1" x14ac:dyDescent="0.25">
      <c r="A32" s="257" t="s">
        <v>617</v>
      </c>
      <c r="B32" s="230" t="s">
        <v>620</v>
      </c>
      <c r="C32" s="258" t="s">
        <v>619</v>
      </c>
      <c r="D32" s="247">
        <v>11.2</v>
      </c>
      <c r="E32" s="247">
        <v>11.2</v>
      </c>
      <c r="F32" s="247">
        <v>11.2</v>
      </c>
      <c r="G32" s="247">
        <v>11.1</v>
      </c>
      <c r="H32" s="247">
        <v>11.1</v>
      </c>
      <c r="I32" s="247">
        <v>11</v>
      </c>
      <c r="J32" s="247">
        <v>11</v>
      </c>
      <c r="K32" s="247">
        <v>11</v>
      </c>
    </row>
    <row r="33" spans="1:11" ht="71.25" customHeight="1" x14ac:dyDescent="0.25">
      <c r="A33" s="257" t="s">
        <v>639</v>
      </c>
      <c r="B33" s="6" t="s">
        <v>663</v>
      </c>
      <c r="C33" s="6" t="s">
        <v>664</v>
      </c>
      <c r="D33" s="247">
        <v>0</v>
      </c>
      <c r="E33" s="247">
        <v>0</v>
      </c>
      <c r="F33" s="247">
        <v>0</v>
      </c>
      <c r="G33" s="247">
        <v>0</v>
      </c>
      <c r="H33" s="247">
        <v>0</v>
      </c>
      <c r="I33" s="247">
        <v>0</v>
      </c>
      <c r="J33" s="247">
        <v>0</v>
      </c>
      <c r="K33" s="247">
        <v>0</v>
      </c>
    </row>
    <row r="34" spans="1:11" ht="71.25" customHeight="1" x14ac:dyDescent="0.25">
      <c r="A34" s="257" t="s">
        <v>671</v>
      </c>
      <c r="B34" s="6" t="s">
        <v>665</v>
      </c>
      <c r="C34" s="6" t="s">
        <v>664</v>
      </c>
      <c r="D34" s="247">
        <v>0</v>
      </c>
      <c r="E34" s="247">
        <v>0</v>
      </c>
      <c r="F34" s="247">
        <v>0</v>
      </c>
      <c r="G34" s="247">
        <v>0</v>
      </c>
      <c r="H34" s="247">
        <v>0</v>
      </c>
      <c r="I34" s="247">
        <v>0</v>
      </c>
      <c r="J34" s="247">
        <v>0</v>
      </c>
      <c r="K34" s="247">
        <v>0</v>
      </c>
    </row>
    <row r="35" spans="1:11" ht="71.25" customHeight="1" x14ac:dyDescent="0.25">
      <c r="A35" s="257" t="s">
        <v>71</v>
      </c>
      <c r="B35" s="230" t="s">
        <v>176</v>
      </c>
      <c r="C35" s="258"/>
      <c r="D35" s="238"/>
      <c r="E35" s="237"/>
      <c r="F35" s="237"/>
      <c r="G35" s="237"/>
      <c r="H35" s="238"/>
      <c r="I35" s="238"/>
      <c r="J35" s="238"/>
      <c r="K35" s="237"/>
    </row>
    <row r="36" spans="1:11" ht="71.25" customHeight="1" x14ac:dyDescent="0.25">
      <c r="A36" s="257" t="s">
        <v>177</v>
      </c>
      <c r="B36" s="230" t="s">
        <v>531</v>
      </c>
      <c r="C36" s="258" t="s">
        <v>170</v>
      </c>
      <c r="D36" s="237">
        <v>6950</v>
      </c>
      <c r="E36" s="266">
        <v>7000</v>
      </c>
      <c r="F36" s="266">
        <v>7050</v>
      </c>
      <c r="G36" s="237">
        <v>7100</v>
      </c>
      <c r="H36" s="237">
        <v>7150</v>
      </c>
      <c r="I36" s="237">
        <v>7200</v>
      </c>
      <c r="J36" s="237">
        <v>7250</v>
      </c>
      <c r="K36" s="237">
        <v>7300</v>
      </c>
    </row>
    <row r="37" spans="1:11" ht="71.25" customHeight="1" x14ac:dyDescent="0.25">
      <c r="A37" s="257" t="s">
        <v>73</v>
      </c>
      <c r="B37" s="230" t="s">
        <v>179</v>
      </c>
      <c r="C37" s="258"/>
      <c r="D37" s="238"/>
      <c r="E37" s="237"/>
      <c r="F37" s="237"/>
      <c r="G37" s="237"/>
      <c r="H37" s="238"/>
      <c r="I37" s="238"/>
      <c r="J37" s="238"/>
      <c r="K37" s="237"/>
    </row>
    <row r="38" spans="1:11" ht="71.25" customHeight="1" x14ac:dyDescent="0.25">
      <c r="A38" s="257" t="s">
        <v>180</v>
      </c>
      <c r="B38" s="230" t="s">
        <v>181</v>
      </c>
      <c r="C38" s="258" t="s">
        <v>152</v>
      </c>
      <c r="D38" s="237">
        <v>3</v>
      </c>
      <c r="E38" s="237">
        <v>4</v>
      </c>
      <c r="F38" s="237">
        <v>3</v>
      </c>
      <c r="G38" s="237">
        <v>3</v>
      </c>
      <c r="H38" s="237">
        <v>3</v>
      </c>
      <c r="I38" s="237">
        <v>3</v>
      </c>
      <c r="J38" s="237">
        <v>3</v>
      </c>
      <c r="K38" s="237">
        <v>3</v>
      </c>
    </row>
    <row r="39" spans="1:11" ht="71.25" customHeight="1" x14ac:dyDescent="0.25">
      <c r="A39" s="257" t="s">
        <v>76</v>
      </c>
      <c r="B39" s="230" t="s">
        <v>182</v>
      </c>
      <c r="C39" s="258"/>
      <c r="D39" s="238"/>
      <c r="E39" s="237"/>
      <c r="F39" s="237"/>
      <c r="G39" s="237"/>
      <c r="H39" s="238"/>
      <c r="I39" s="238"/>
      <c r="J39" s="238"/>
      <c r="K39" s="237"/>
    </row>
    <row r="40" spans="1:11" ht="71.25" customHeight="1" x14ac:dyDescent="0.25">
      <c r="A40" s="257" t="s">
        <v>183</v>
      </c>
      <c r="B40" s="230" t="s">
        <v>184</v>
      </c>
      <c r="C40" s="258" t="s">
        <v>170</v>
      </c>
      <c r="D40" s="237">
        <v>12807</v>
      </c>
      <c r="E40" s="248">
        <v>13000</v>
      </c>
      <c r="F40" s="248">
        <v>13200</v>
      </c>
      <c r="G40" s="237">
        <v>13400</v>
      </c>
      <c r="H40" s="237">
        <v>13600</v>
      </c>
      <c r="I40" s="237">
        <v>13800</v>
      </c>
      <c r="J40" s="237">
        <v>14000</v>
      </c>
      <c r="K40" s="237">
        <v>14200</v>
      </c>
    </row>
    <row r="41" spans="1:11" ht="71.25" customHeight="1" x14ac:dyDescent="0.25">
      <c r="A41" s="257" t="s">
        <v>185</v>
      </c>
      <c r="B41" s="230" t="s">
        <v>186</v>
      </c>
      <c r="C41" s="258" t="s">
        <v>170</v>
      </c>
      <c r="D41" s="237">
        <v>6500</v>
      </c>
      <c r="E41" s="248">
        <v>6550</v>
      </c>
      <c r="F41" s="248">
        <v>6600</v>
      </c>
      <c r="G41" s="237">
        <v>6650</v>
      </c>
      <c r="H41" s="237">
        <v>6700</v>
      </c>
      <c r="I41" s="237">
        <v>6750</v>
      </c>
      <c r="J41" s="237">
        <v>6800</v>
      </c>
      <c r="K41" s="237">
        <v>6850</v>
      </c>
    </row>
    <row r="42" spans="1:11" ht="71.25" customHeight="1" x14ac:dyDescent="0.25">
      <c r="A42" s="257" t="s">
        <v>461</v>
      </c>
      <c r="B42" s="230" t="s">
        <v>623</v>
      </c>
      <c r="C42" s="258" t="s">
        <v>624</v>
      </c>
      <c r="D42" s="237">
        <v>0</v>
      </c>
      <c r="E42" s="267">
        <v>0</v>
      </c>
      <c r="F42" s="267">
        <v>0</v>
      </c>
      <c r="G42" s="237">
        <v>1</v>
      </c>
      <c r="H42" s="237">
        <v>0</v>
      </c>
      <c r="I42" s="237">
        <v>0</v>
      </c>
      <c r="J42" s="237">
        <v>0</v>
      </c>
      <c r="K42" s="237">
        <v>0</v>
      </c>
    </row>
    <row r="43" spans="1:11" ht="71.25" customHeight="1" x14ac:dyDescent="0.25">
      <c r="A43" s="268" t="s">
        <v>666</v>
      </c>
      <c r="B43" s="6" t="s">
        <v>667</v>
      </c>
      <c r="C43" s="256" t="s">
        <v>624</v>
      </c>
      <c r="D43" s="267">
        <v>0</v>
      </c>
      <c r="E43" s="267">
        <v>0</v>
      </c>
      <c r="F43" s="267">
        <v>0</v>
      </c>
      <c r="G43" s="237">
        <v>0</v>
      </c>
      <c r="H43" s="237">
        <v>0</v>
      </c>
      <c r="I43" s="237">
        <v>1</v>
      </c>
      <c r="J43" s="237">
        <v>1</v>
      </c>
      <c r="K43" s="237">
        <v>0</v>
      </c>
    </row>
    <row r="44" spans="1:11" ht="71.25" customHeight="1" x14ac:dyDescent="0.25">
      <c r="A44" s="268" t="s">
        <v>713</v>
      </c>
      <c r="B44" s="6" t="s">
        <v>714</v>
      </c>
      <c r="C44" s="316" t="s">
        <v>624</v>
      </c>
      <c r="D44" s="267">
        <v>0</v>
      </c>
      <c r="E44" s="267">
        <v>0</v>
      </c>
      <c r="F44" s="267">
        <v>1</v>
      </c>
      <c r="G44" s="237">
        <v>0</v>
      </c>
      <c r="H44" s="237">
        <v>0</v>
      </c>
      <c r="I44" s="237">
        <v>0</v>
      </c>
      <c r="J44" s="237">
        <v>0</v>
      </c>
      <c r="K44" s="237">
        <v>0</v>
      </c>
    </row>
    <row r="45" spans="1:11" ht="71.25" customHeight="1" x14ac:dyDescent="0.25">
      <c r="A45" s="257" t="s">
        <v>86</v>
      </c>
      <c r="B45" s="230" t="s">
        <v>187</v>
      </c>
      <c r="C45" s="258"/>
      <c r="D45" s="238"/>
      <c r="E45" s="237"/>
      <c r="F45" s="237"/>
      <c r="G45" s="237"/>
      <c r="H45" s="238"/>
      <c r="I45" s="238"/>
      <c r="J45" s="238"/>
      <c r="K45" s="237"/>
    </row>
    <row r="46" spans="1:11" ht="71.25" customHeight="1" x14ac:dyDescent="0.25">
      <c r="A46" s="257" t="s">
        <v>188</v>
      </c>
      <c r="B46" s="230" t="s">
        <v>189</v>
      </c>
      <c r="C46" s="258" t="s">
        <v>170</v>
      </c>
      <c r="D46" s="237">
        <v>6330</v>
      </c>
      <c r="E46" s="248">
        <v>6330</v>
      </c>
      <c r="F46" s="248">
        <v>6330</v>
      </c>
      <c r="G46" s="269">
        <v>6350</v>
      </c>
      <c r="H46" s="237">
        <v>6350</v>
      </c>
      <c r="I46" s="269">
        <v>6400</v>
      </c>
      <c r="J46" s="269">
        <v>6400</v>
      </c>
      <c r="K46" s="269">
        <v>6400</v>
      </c>
    </row>
    <row r="47" spans="1:11" ht="71.25" customHeight="1" x14ac:dyDescent="0.25">
      <c r="A47" s="257" t="s">
        <v>190</v>
      </c>
      <c r="B47" s="230" t="s">
        <v>191</v>
      </c>
      <c r="C47" s="258" t="s">
        <v>152</v>
      </c>
      <c r="D47" s="237">
        <v>15</v>
      </c>
      <c r="E47" s="237">
        <v>9</v>
      </c>
      <c r="F47" s="237">
        <v>9</v>
      </c>
      <c r="G47" s="237">
        <v>10</v>
      </c>
      <c r="H47" s="237">
        <v>10</v>
      </c>
      <c r="I47" s="237">
        <v>10</v>
      </c>
      <c r="J47" s="237">
        <v>11</v>
      </c>
      <c r="K47" s="237">
        <v>11</v>
      </c>
    </row>
    <row r="48" spans="1:11" ht="71.25" customHeight="1" x14ac:dyDescent="0.25">
      <c r="A48" s="257" t="s">
        <v>87</v>
      </c>
      <c r="B48" s="230" t="s">
        <v>573</v>
      </c>
      <c r="C48" s="258"/>
      <c r="D48" s="238"/>
      <c r="E48" s="237"/>
      <c r="F48" s="237"/>
      <c r="G48" s="237"/>
      <c r="H48" s="238"/>
      <c r="I48" s="238"/>
      <c r="J48" s="238"/>
      <c r="K48" s="237"/>
    </row>
    <row r="49" spans="1:11" ht="71.25" customHeight="1" x14ac:dyDescent="0.25">
      <c r="A49" s="257" t="s">
        <v>193</v>
      </c>
      <c r="B49" s="230" t="s">
        <v>194</v>
      </c>
      <c r="C49" s="258" t="s">
        <v>152</v>
      </c>
      <c r="D49" s="237">
        <v>1320</v>
      </c>
      <c r="E49" s="237">
        <v>1320</v>
      </c>
      <c r="F49" s="237">
        <v>1320</v>
      </c>
      <c r="G49" s="237">
        <v>1320</v>
      </c>
      <c r="H49" s="237">
        <v>1320</v>
      </c>
      <c r="I49" s="237">
        <v>1320</v>
      </c>
      <c r="J49" s="237">
        <v>1320</v>
      </c>
      <c r="K49" s="237">
        <v>1320</v>
      </c>
    </row>
    <row r="50" spans="1:11" ht="71.25" customHeight="1" x14ac:dyDescent="0.25">
      <c r="A50" s="257" t="s">
        <v>195</v>
      </c>
      <c r="B50" s="230" t="s">
        <v>196</v>
      </c>
      <c r="C50" s="258" t="s">
        <v>197</v>
      </c>
      <c r="D50" s="248">
        <v>226470</v>
      </c>
      <c r="E50" s="248">
        <v>226500</v>
      </c>
      <c r="F50" s="248">
        <v>226530</v>
      </c>
      <c r="G50" s="248">
        <v>226550</v>
      </c>
      <c r="H50" s="248">
        <v>226600</v>
      </c>
      <c r="I50" s="248">
        <v>226620</v>
      </c>
      <c r="J50" s="248">
        <v>226650</v>
      </c>
      <c r="K50" s="248">
        <v>226700</v>
      </c>
    </row>
    <row r="51" spans="1:11" ht="71.25" customHeight="1" x14ac:dyDescent="0.25">
      <c r="A51" s="257" t="s">
        <v>506</v>
      </c>
      <c r="B51" s="230" t="s">
        <v>507</v>
      </c>
      <c r="C51" s="258" t="s">
        <v>170</v>
      </c>
      <c r="D51" s="270">
        <v>3070</v>
      </c>
      <c r="E51" s="269">
        <v>3050</v>
      </c>
      <c r="F51" s="269">
        <v>3050</v>
      </c>
      <c r="G51" s="269">
        <v>3050</v>
      </c>
      <c r="H51" s="269">
        <v>3050</v>
      </c>
      <c r="I51" s="269">
        <v>3070</v>
      </c>
      <c r="J51" s="269">
        <v>3100</v>
      </c>
      <c r="K51" s="269">
        <v>3100</v>
      </c>
    </row>
    <row r="52" spans="1:11" ht="71.25" customHeight="1" x14ac:dyDescent="0.25">
      <c r="A52" s="257" t="s">
        <v>508</v>
      </c>
      <c r="B52" s="230" t="s">
        <v>509</v>
      </c>
      <c r="C52" s="258" t="s">
        <v>152</v>
      </c>
      <c r="D52" s="248">
        <v>155639</v>
      </c>
      <c r="E52" s="248">
        <v>160000</v>
      </c>
      <c r="F52" s="248">
        <v>160020</v>
      </c>
      <c r="G52" s="248">
        <v>160050</v>
      </c>
      <c r="H52" s="248">
        <v>160100</v>
      </c>
      <c r="I52" s="248">
        <v>160120</v>
      </c>
      <c r="J52" s="248">
        <v>160150</v>
      </c>
      <c r="K52" s="248">
        <v>160200</v>
      </c>
    </row>
    <row r="53" spans="1:11" ht="71.25" customHeight="1" x14ac:dyDescent="0.25">
      <c r="A53" s="257" t="s">
        <v>510</v>
      </c>
      <c r="B53" s="230" t="s">
        <v>693</v>
      </c>
      <c r="C53" s="258" t="s">
        <v>152</v>
      </c>
      <c r="D53" s="237">
        <v>358864</v>
      </c>
      <c r="E53" s="248">
        <v>358900</v>
      </c>
      <c r="F53" s="248">
        <v>358930</v>
      </c>
      <c r="G53" s="269">
        <v>359000</v>
      </c>
      <c r="H53" s="269">
        <v>359100</v>
      </c>
      <c r="I53" s="269">
        <v>359150</v>
      </c>
      <c r="J53" s="269">
        <v>359200</v>
      </c>
      <c r="K53" s="269">
        <v>359250</v>
      </c>
    </row>
    <row r="54" spans="1:11" ht="71.25" customHeight="1" x14ac:dyDescent="0.25">
      <c r="A54" s="257" t="s">
        <v>599</v>
      </c>
      <c r="B54" s="230" t="s">
        <v>601</v>
      </c>
      <c r="C54" s="258" t="s">
        <v>152</v>
      </c>
      <c r="D54" s="237">
        <v>313</v>
      </c>
      <c r="E54" s="248">
        <v>330</v>
      </c>
      <c r="F54" s="248">
        <v>330</v>
      </c>
      <c r="G54" s="269">
        <v>330</v>
      </c>
      <c r="H54" s="237">
        <v>330</v>
      </c>
      <c r="I54" s="237">
        <v>330</v>
      </c>
      <c r="J54" s="237">
        <v>330</v>
      </c>
      <c r="K54" s="237">
        <v>330</v>
      </c>
    </row>
    <row r="55" spans="1:11" ht="71.25" customHeight="1" x14ac:dyDescent="0.25">
      <c r="A55" s="257" t="s">
        <v>625</v>
      </c>
      <c r="B55" s="6" t="s">
        <v>645</v>
      </c>
      <c r="C55" s="258" t="s">
        <v>624</v>
      </c>
      <c r="D55" s="237">
        <v>0</v>
      </c>
      <c r="E55" s="248">
        <v>1</v>
      </c>
      <c r="F55" s="248">
        <v>1</v>
      </c>
      <c r="G55" s="269">
        <v>1</v>
      </c>
      <c r="H55" s="237">
        <v>1</v>
      </c>
      <c r="I55" s="237">
        <v>1</v>
      </c>
      <c r="J55" s="237">
        <v>1</v>
      </c>
      <c r="K55" s="237">
        <v>1</v>
      </c>
    </row>
    <row r="56" spans="1:11" ht="71.25" customHeight="1" x14ac:dyDescent="0.25">
      <c r="A56" s="257" t="s">
        <v>627</v>
      </c>
      <c r="B56" s="6" t="s">
        <v>658</v>
      </c>
      <c r="C56" s="258" t="s">
        <v>458</v>
      </c>
      <c r="D56" s="237">
        <v>0</v>
      </c>
      <c r="E56" s="248">
        <v>1</v>
      </c>
      <c r="F56" s="248"/>
      <c r="G56" s="237"/>
      <c r="H56" s="237"/>
      <c r="I56" s="237"/>
      <c r="J56" s="237"/>
      <c r="K56" s="237"/>
    </row>
    <row r="57" spans="1:11" ht="71.25" customHeight="1" x14ac:dyDescent="0.25">
      <c r="A57" s="257" t="s">
        <v>88</v>
      </c>
      <c r="B57" s="230" t="s">
        <v>198</v>
      </c>
      <c r="C57" s="258"/>
      <c r="D57" s="238"/>
      <c r="E57" s="237"/>
      <c r="F57" s="237"/>
      <c r="G57" s="237"/>
      <c r="H57" s="238"/>
      <c r="I57" s="238"/>
      <c r="J57" s="238"/>
      <c r="K57" s="237"/>
    </row>
    <row r="58" spans="1:11" ht="71.25" customHeight="1" x14ac:dyDescent="0.25">
      <c r="A58" s="257" t="s">
        <v>199</v>
      </c>
      <c r="B58" s="230" t="s">
        <v>200</v>
      </c>
      <c r="C58" s="258" t="s">
        <v>152</v>
      </c>
      <c r="D58" s="237">
        <v>39</v>
      </c>
      <c r="E58" s="237">
        <v>39</v>
      </c>
      <c r="F58" s="237">
        <v>40</v>
      </c>
      <c r="G58" s="237">
        <v>40</v>
      </c>
      <c r="H58" s="237">
        <v>41</v>
      </c>
      <c r="I58" s="237">
        <v>41</v>
      </c>
      <c r="J58" s="237">
        <v>41</v>
      </c>
      <c r="K58" s="237">
        <v>42</v>
      </c>
    </row>
    <row r="59" spans="1:11" ht="71.25" customHeight="1" x14ac:dyDescent="0.25">
      <c r="A59" s="257" t="s">
        <v>89</v>
      </c>
      <c r="B59" s="230" t="s">
        <v>201</v>
      </c>
      <c r="C59" s="258"/>
      <c r="D59" s="238"/>
      <c r="E59" s="237"/>
      <c r="F59" s="237"/>
      <c r="G59" s="237"/>
      <c r="H59" s="238"/>
      <c r="I59" s="238"/>
      <c r="J59" s="238"/>
      <c r="K59" s="237"/>
    </row>
    <row r="60" spans="1:11" ht="71.25" customHeight="1" x14ac:dyDescent="0.25">
      <c r="A60" s="257" t="s">
        <v>202</v>
      </c>
      <c r="B60" s="230" t="s">
        <v>203</v>
      </c>
      <c r="C60" s="258" t="s">
        <v>170</v>
      </c>
      <c r="D60" s="237">
        <v>2644</v>
      </c>
      <c r="E60" s="266">
        <v>2650</v>
      </c>
      <c r="F60" s="266">
        <v>2670</v>
      </c>
      <c r="G60" s="237">
        <v>2700</v>
      </c>
      <c r="H60" s="237">
        <v>2720</v>
      </c>
      <c r="I60" s="237">
        <v>2730</v>
      </c>
      <c r="J60" s="237">
        <v>2740</v>
      </c>
      <c r="K60" s="237">
        <v>2750</v>
      </c>
    </row>
    <row r="61" spans="1:11" ht="71.25" customHeight="1" x14ac:dyDescent="0.25">
      <c r="A61" s="257" t="s">
        <v>204</v>
      </c>
      <c r="B61" s="230" t="s">
        <v>205</v>
      </c>
      <c r="C61" s="258" t="s">
        <v>152</v>
      </c>
      <c r="D61" s="237">
        <v>-14.9</v>
      </c>
      <c r="E61" s="271">
        <v>-14.9</v>
      </c>
      <c r="F61" s="237">
        <v>-14.8</v>
      </c>
      <c r="G61" s="237">
        <v>-14.8</v>
      </c>
      <c r="H61" s="237">
        <v>-14.7</v>
      </c>
      <c r="I61" s="237">
        <v>-14.7</v>
      </c>
      <c r="J61" s="237">
        <v>-14.6</v>
      </c>
      <c r="K61" s="237">
        <v>-14.6</v>
      </c>
    </row>
    <row r="62" spans="1:11" ht="71.25" customHeight="1" x14ac:dyDescent="0.25">
      <c r="A62" s="274" t="s">
        <v>454</v>
      </c>
      <c r="B62" s="283" t="s">
        <v>674</v>
      </c>
      <c r="C62" s="275"/>
      <c r="D62" s="237"/>
      <c r="E62" s="271"/>
      <c r="F62" s="237"/>
      <c r="G62" s="237"/>
      <c r="H62" s="237"/>
      <c r="I62" s="237"/>
      <c r="J62" s="237"/>
      <c r="K62" s="237"/>
    </row>
    <row r="63" spans="1:11" ht="71.25" customHeight="1" x14ac:dyDescent="0.25">
      <c r="A63" s="278" t="s">
        <v>456</v>
      </c>
      <c r="B63" s="230" t="s">
        <v>676</v>
      </c>
      <c r="C63" s="277" t="s">
        <v>458</v>
      </c>
      <c r="D63" s="287">
        <v>14</v>
      </c>
      <c r="E63" s="287">
        <v>14</v>
      </c>
      <c r="F63" s="287">
        <v>14</v>
      </c>
      <c r="G63" s="287">
        <v>14</v>
      </c>
      <c r="H63" s="287">
        <v>14</v>
      </c>
      <c r="I63" s="287">
        <v>14</v>
      </c>
      <c r="J63" s="287">
        <v>14</v>
      </c>
      <c r="K63" s="287">
        <v>14</v>
      </c>
    </row>
    <row r="64" spans="1:11" ht="71.25" customHeight="1" x14ac:dyDescent="0.25">
      <c r="A64" s="278" t="s">
        <v>459</v>
      </c>
      <c r="B64" s="230" t="s">
        <v>677</v>
      </c>
      <c r="C64" s="277" t="s">
        <v>170</v>
      </c>
      <c r="D64" s="287">
        <v>5690</v>
      </c>
      <c r="E64" s="287">
        <v>5690</v>
      </c>
      <c r="F64" s="287">
        <v>5700</v>
      </c>
      <c r="G64" s="287">
        <v>5700</v>
      </c>
      <c r="H64" s="287">
        <v>5710</v>
      </c>
      <c r="I64" s="287">
        <v>5710</v>
      </c>
      <c r="J64" s="287">
        <v>5720</v>
      </c>
      <c r="K64" s="287">
        <v>5720</v>
      </c>
    </row>
    <row r="65" spans="1:11" ht="71.25" customHeight="1" x14ac:dyDescent="0.25">
      <c r="A65" s="257" t="s">
        <v>494</v>
      </c>
      <c r="B65" s="272" t="s">
        <v>668</v>
      </c>
      <c r="C65" s="256"/>
      <c r="D65" s="237"/>
      <c r="E65" s="237"/>
      <c r="F65" s="237"/>
      <c r="G65" s="237"/>
      <c r="H65" s="238"/>
      <c r="I65" s="238"/>
      <c r="J65" s="238"/>
      <c r="K65" s="238"/>
    </row>
    <row r="66" spans="1:11" ht="71.25" customHeight="1" x14ac:dyDescent="0.25">
      <c r="A66" s="257" t="s">
        <v>495</v>
      </c>
      <c r="B66" s="6" t="s">
        <v>582</v>
      </c>
      <c r="C66" s="256" t="s">
        <v>458</v>
      </c>
      <c r="D66" s="237">
        <v>0</v>
      </c>
      <c r="E66" s="237">
        <v>0</v>
      </c>
      <c r="F66" s="237">
        <v>0</v>
      </c>
      <c r="G66" s="237">
        <v>0</v>
      </c>
      <c r="H66" s="237">
        <v>2</v>
      </c>
      <c r="I66" s="237">
        <v>0</v>
      </c>
      <c r="J66" s="237">
        <v>0</v>
      </c>
      <c r="K66" s="237">
        <v>0</v>
      </c>
    </row>
    <row r="67" spans="1:11" ht="71.25" customHeight="1" x14ac:dyDescent="0.25">
      <c r="A67" s="257" t="s">
        <v>496</v>
      </c>
      <c r="B67" s="6" t="s">
        <v>606</v>
      </c>
      <c r="C67" s="256" t="s">
        <v>497</v>
      </c>
      <c r="D67" s="237">
        <v>78.599999999999994</v>
      </c>
      <c r="E67" s="237">
        <v>78.599999999999994</v>
      </c>
      <c r="F67" s="237">
        <v>78.599999999999994</v>
      </c>
      <c r="G67" s="237">
        <v>78.599999999999994</v>
      </c>
      <c r="H67" s="237">
        <v>79.5</v>
      </c>
      <c r="I67" s="237">
        <v>79.5</v>
      </c>
      <c r="J67" s="237">
        <v>79.5</v>
      </c>
      <c r="K67" s="237">
        <v>79.5</v>
      </c>
    </row>
    <row r="68" spans="1:11" ht="71.25" customHeight="1" x14ac:dyDescent="0.25">
      <c r="A68" s="257" t="s">
        <v>585</v>
      </c>
      <c r="B68" s="230" t="s">
        <v>586</v>
      </c>
      <c r="C68" s="258"/>
      <c r="D68" s="237"/>
      <c r="E68" s="237"/>
      <c r="F68" s="237"/>
      <c r="G68" s="237"/>
      <c r="H68" s="237"/>
      <c r="I68" s="237"/>
      <c r="J68" s="237"/>
      <c r="K68" s="237"/>
    </row>
    <row r="69" spans="1:11" ht="71.25" customHeight="1" x14ac:dyDescent="0.25">
      <c r="A69" s="257" t="s">
        <v>587</v>
      </c>
      <c r="B69" s="230" t="s">
        <v>692</v>
      </c>
      <c r="C69" s="258" t="s">
        <v>589</v>
      </c>
      <c r="D69" s="237">
        <v>122</v>
      </c>
      <c r="E69" s="237">
        <v>150</v>
      </c>
      <c r="F69" s="237">
        <v>150</v>
      </c>
      <c r="G69" s="237">
        <v>150</v>
      </c>
      <c r="H69" s="237">
        <v>150</v>
      </c>
      <c r="I69" s="237">
        <v>150</v>
      </c>
      <c r="J69" s="237">
        <v>150</v>
      </c>
      <c r="K69" s="237">
        <v>150</v>
      </c>
    </row>
    <row r="70" spans="1:11" ht="71.25" customHeight="1" x14ac:dyDescent="0.25">
      <c r="A70" s="257" t="s">
        <v>602</v>
      </c>
      <c r="B70" s="230" t="s">
        <v>669</v>
      </c>
      <c r="C70" s="258"/>
      <c r="D70" s="237"/>
      <c r="E70" s="237"/>
      <c r="F70" s="237"/>
      <c r="G70" s="237"/>
      <c r="H70" s="237"/>
      <c r="I70" s="237"/>
      <c r="J70" s="237"/>
      <c r="K70" s="237"/>
    </row>
    <row r="71" spans="1:11" ht="97.5" customHeight="1" x14ac:dyDescent="0.25">
      <c r="A71" s="257" t="s">
        <v>604</v>
      </c>
      <c r="B71" s="6" t="s">
        <v>659</v>
      </c>
      <c r="C71" s="256" t="s">
        <v>605</v>
      </c>
      <c r="D71" s="237">
        <v>0</v>
      </c>
      <c r="E71" s="237">
        <v>2</v>
      </c>
      <c r="F71" s="237">
        <v>2</v>
      </c>
      <c r="G71" s="237">
        <v>2</v>
      </c>
      <c r="H71" s="237">
        <v>2</v>
      </c>
      <c r="I71" s="237">
        <v>2</v>
      </c>
      <c r="J71" s="237">
        <v>2</v>
      </c>
      <c r="K71" s="237">
        <v>2</v>
      </c>
    </row>
    <row r="72" spans="1:11" ht="71.25" customHeight="1" x14ac:dyDescent="0.25">
      <c r="A72" s="257" t="s">
        <v>670</v>
      </c>
      <c r="B72" s="6" t="s">
        <v>660</v>
      </c>
      <c r="C72" s="256" t="s">
        <v>636</v>
      </c>
      <c r="D72" s="237">
        <v>0</v>
      </c>
      <c r="E72" s="237">
        <v>8</v>
      </c>
      <c r="F72" s="237">
        <v>8</v>
      </c>
      <c r="G72" s="237">
        <v>8</v>
      </c>
      <c r="H72" s="237">
        <v>8</v>
      </c>
      <c r="I72" s="237">
        <v>8</v>
      </c>
      <c r="J72" s="237">
        <v>8</v>
      </c>
      <c r="K72" s="237">
        <v>8</v>
      </c>
    </row>
    <row r="73" spans="1:11" ht="71.25" customHeight="1" x14ac:dyDescent="0.25">
      <c r="A73" s="257" t="s">
        <v>675</v>
      </c>
      <c r="B73" s="6" t="s">
        <v>661</v>
      </c>
      <c r="C73" s="256" t="s">
        <v>605</v>
      </c>
      <c r="D73" s="237">
        <v>0</v>
      </c>
      <c r="E73" s="237">
        <v>2</v>
      </c>
      <c r="F73" s="237">
        <v>2</v>
      </c>
      <c r="G73" s="237">
        <v>2</v>
      </c>
      <c r="H73" s="237">
        <v>2</v>
      </c>
      <c r="I73" s="237">
        <v>2</v>
      </c>
      <c r="J73" s="237">
        <v>2</v>
      </c>
      <c r="K73" s="237">
        <v>2</v>
      </c>
    </row>
    <row r="74" spans="1:11" ht="71.25" customHeight="1" x14ac:dyDescent="0.25">
      <c r="A74" s="257" t="s">
        <v>607</v>
      </c>
      <c r="B74" s="230" t="s">
        <v>633</v>
      </c>
      <c r="C74" s="258"/>
      <c r="D74" s="237"/>
      <c r="E74" s="237"/>
      <c r="F74" s="237"/>
      <c r="G74" s="237"/>
      <c r="H74" s="237"/>
      <c r="I74" s="237"/>
      <c r="J74" s="237"/>
      <c r="K74" s="238"/>
    </row>
    <row r="75" spans="1:11" ht="71.25" customHeight="1" x14ac:dyDescent="0.25">
      <c r="A75" s="257" t="s">
        <v>608</v>
      </c>
      <c r="B75" s="230" t="s">
        <v>634</v>
      </c>
      <c r="C75" s="258" t="s">
        <v>589</v>
      </c>
      <c r="D75" s="237">
        <v>458</v>
      </c>
      <c r="E75" s="237">
        <v>458</v>
      </c>
      <c r="F75" s="237">
        <v>460</v>
      </c>
      <c r="G75" s="237">
        <v>460</v>
      </c>
      <c r="H75" s="237">
        <v>465</v>
      </c>
      <c r="I75" s="237">
        <v>465</v>
      </c>
      <c r="J75" s="237">
        <v>470</v>
      </c>
      <c r="K75" s="237">
        <v>470</v>
      </c>
    </row>
    <row r="76" spans="1:11" ht="71.25" customHeight="1" x14ac:dyDescent="0.25">
      <c r="A76" s="257" t="s">
        <v>642</v>
      </c>
      <c r="B76" s="230" t="s">
        <v>635</v>
      </c>
      <c r="C76" s="258" t="s">
        <v>636</v>
      </c>
      <c r="D76" s="237">
        <v>50</v>
      </c>
      <c r="E76" s="237">
        <v>50</v>
      </c>
      <c r="F76" s="237">
        <v>55</v>
      </c>
      <c r="G76" s="237">
        <v>55</v>
      </c>
      <c r="H76" s="237">
        <v>60</v>
      </c>
      <c r="I76" s="237">
        <v>60</v>
      </c>
      <c r="J76" s="237">
        <v>65</v>
      </c>
      <c r="K76" s="237">
        <v>65</v>
      </c>
    </row>
    <row r="77" spans="1:11" ht="71.25" customHeight="1" x14ac:dyDescent="0.25">
      <c r="A77" s="257" t="s">
        <v>58</v>
      </c>
      <c r="B77" s="229" t="s">
        <v>206</v>
      </c>
      <c r="C77" s="258"/>
      <c r="D77" s="238"/>
      <c r="E77" s="237"/>
      <c r="F77" s="237"/>
      <c r="G77" s="237"/>
      <c r="H77" s="238"/>
      <c r="I77" s="238"/>
      <c r="J77" s="238"/>
      <c r="K77" s="237"/>
    </row>
    <row r="78" spans="1:11" ht="71.25" customHeight="1" x14ac:dyDescent="0.25">
      <c r="A78" s="257" t="s">
        <v>63</v>
      </c>
      <c r="B78" s="230" t="s">
        <v>207</v>
      </c>
      <c r="C78" s="258"/>
      <c r="D78" s="238"/>
      <c r="E78" s="237"/>
      <c r="F78" s="237"/>
      <c r="G78" s="237"/>
      <c r="H78" s="238"/>
      <c r="I78" s="238"/>
      <c r="J78" s="238"/>
      <c r="K78" s="237"/>
    </row>
    <row r="79" spans="1:11" ht="71.25" customHeight="1" x14ac:dyDescent="0.25">
      <c r="A79" s="257" t="s">
        <v>208</v>
      </c>
      <c r="B79" s="230" t="s">
        <v>647</v>
      </c>
      <c r="C79" s="258" t="s">
        <v>578</v>
      </c>
      <c r="D79" s="237">
        <v>31</v>
      </c>
      <c r="E79" s="237">
        <v>1</v>
      </c>
      <c r="F79" s="237">
        <v>1</v>
      </c>
      <c r="G79" s="237">
        <v>1</v>
      </c>
      <c r="H79" s="237">
        <v>1</v>
      </c>
      <c r="I79" s="237">
        <v>1</v>
      </c>
      <c r="J79" s="237">
        <v>1</v>
      </c>
      <c r="K79" s="237">
        <v>1</v>
      </c>
    </row>
    <row r="80" spans="1:11" ht="71.25" customHeight="1" x14ac:dyDescent="0.25">
      <c r="A80" s="257" t="s">
        <v>211</v>
      </c>
      <c r="B80" s="230" t="s">
        <v>649</v>
      </c>
      <c r="C80" s="279" t="s">
        <v>578</v>
      </c>
      <c r="D80" s="238">
        <v>1</v>
      </c>
      <c r="E80" s="237">
        <v>1</v>
      </c>
      <c r="F80" s="237">
        <v>1</v>
      </c>
      <c r="G80" s="237">
        <v>1</v>
      </c>
      <c r="H80" s="238">
        <v>1</v>
      </c>
      <c r="I80" s="238">
        <v>1</v>
      </c>
      <c r="J80" s="237">
        <v>1</v>
      </c>
      <c r="K80" s="237">
        <v>1</v>
      </c>
    </row>
    <row r="81" spans="1:11" ht="71.25" customHeight="1" x14ac:dyDescent="0.25">
      <c r="A81" s="257" t="s">
        <v>64</v>
      </c>
      <c r="B81" s="230" t="s">
        <v>213</v>
      </c>
      <c r="C81" s="258"/>
      <c r="D81" s="238"/>
      <c r="E81" s="237"/>
      <c r="F81" s="237"/>
      <c r="G81" s="237"/>
      <c r="H81" s="238"/>
      <c r="I81" s="238"/>
      <c r="J81" s="238"/>
      <c r="K81" s="237"/>
    </row>
    <row r="82" spans="1:11" ht="71.25" customHeight="1" x14ac:dyDescent="0.25">
      <c r="A82" s="257" t="s">
        <v>214</v>
      </c>
      <c r="B82" s="230" t="s">
        <v>215</v>
      </c>
      <c r="C82" s="258" t="s">
        <v>144</v>
      </c>
      <c r="D82" s="237">
        <v>100</v>
      </c>
      <c r="E82" s="237">
        <v>100</v>
      </c>
      <c r="F82" s="237">
        <v>100</v>
      </c>
      <c r="G82" s="237">
        <v>100</v>
      </c>
      <c r="H82" s="237">
        <v>100</v>
      </c>
      <c r="I82" s="237">
        <v>100</v>
      </c>
      <c r="J82" s="237">
        <v>100</v>
      </c>
      <c r="K82" s="237">
        <v>100</v>
      </c>
    </row>
    <row r="83" spans="1:11" ht="71.25" customHeight="1" x14ac:dyDescent="0.25">
      <c r="A83" s="257" t="s">
        <v>90</v>
      </c>
      <c r="B83" s="230" t="s">
        <v>481</v>
      </c>
      <c r="C83" s="258"/>
      <c r="D83" s="238"/>
      <c r="E83" s="237"/>
      <c r="F83" s="237"/>
      <c r="G83" s="237"/>
      <c r="H83" s="238"/>
      <c r="I83" s="238"/>
      <c r="J83" s="238"/>
      <c r="K83" s="237"/>
    </row>
    <row r="84" spans="1:11" ht="71.25" customHeight="1" x14ac:dyDescent="0.25">
      <c r="A84" s="232" t="s">
        <v>216</v>
      </c>
      <c r="B84" s="230" t="s">
        <v>482</v>
      </c>
      <c r="C84" s="258" t="s">
        <v>217</v>
      </c>
      <c r="D84" s="243">
        <v>178.00800000000001</v>
      </c>
      <c r="E84" s="233">
        <v>178.00800000000001</v>
      </c>
      <c r="F84" s="258">
        <v>178.00800000000001</v>
      </c>
      <c r="G84" s="279">
        <v>178.00800000000001</v>
      </c>
      <c r="H84" s="230">
        <v>178.00800000000001</v>
      </c>
      <c r="I84" s="230">
        <v>178.00800000000001</v>
      </c>
      <c r="J84" s="230">
        <v>178.00800000000001</v>
      </c>
      <c r="K84" s="230">
        <v>178.00800000000001</v>
      </c>
    </row>
    <row r="85" spans="1:11" ht="71.25" customHeight="1" x14ac:dyDescent="0.25">
      <c r="A85" s="257" t="s">
        <v>91</v>
      </c>
      <c r="B85" s="230" t="s">
        <v>483</v>
      </c>
      <c r="C85" s="258"/>
      <c r="D85" s="238"/>
      <c r="E85" s="241"/>
      <c r="F85" s="241"/>
      <c r="G85" s="237"/>
      <c r="H85" s="238"/>
      <c r="I85" s="238"/>
      <c r="J85" s="238"/>
      <c r="K85" s="237"/>
    </row>
    <row r="86" spans="1:11" ht="71.25" customHeight="1" x14ac:dyDescent="0.25">
      <c r="A86" s="234" t="s">
        <v>223</v>
      </c>
      <c r="B86" s="235" t="s">
        <v>534</v>
      </c>
      <c r="C86" s="233" t="s">
        <v>217</v>
      </c>
      <c r="D86" s="258">
        <v>7.4649999999999999</v>
      </c>
      <c r="E86" s="277">
        <f>13.35644+0.86</f>
        <v>14.216439999999999</v>
      </c>
      <c r="F86" s="277">
        <v>3.4079999999999999</v>
      </c>
      <c r="G86" s="279">
        <v>0</v>
      </c>
      <c r="H86" s="230">
        <v>0</v>
      </c>
      <c r="I86" s="230">
        <v>0</v>
      </c>
      <c r="J86" s="230">
        <v>0</v>
      </c>
      <c r="K86" s="230">
        <v>0</v>
      </c>
    </row>
    <row r="87" spans="1:11" ht="71.25" customHeight="1" x14ac:dyDescent="0.25">
      <c r="A87" s="234" t="s">
        <v>487</v>
      </c>
      <c r="B87" s="235" t="s">
        <v>219</v>
      </c>
      <c r="C87" s="233" t="s">
        <v>217</v>
      </c>
      <c r="D87" s="249">
        <v>60.1</v>
      </c>
      <c r="E87" s="172">
        <v>59</v>
      </c>
      <c r="F87" s="172">
        <v>59</v>
      </c>
      <c r="G87" s="273">
        <v>59</v>
      </c>
      <c r="H87" s="273">
        <v>50.9</v>
      </c>
      <c r="I87" s="273">
        <v>50.9</v>
      </c>
      <c r="J87" s="273">
        <v>50.9</v>
      </c>
      <c r="K87" s="273">
        <v>50.9</v>
      </c>
    </row>
    <row r="88" spans="1:11" ht="71.25" customHeight="1" x14ac:dyDescent="0.25">
      <c r="A88" s="257" t="s">
        <v>92</v>
      </c>
      <c r="B88" s="235" t="s">
        <v>222</v>
      </c>
      <c r="C88" s="258"/>
      <c r="D88" s="238"/>
      <c r="E88" s="250"/>
      <c r="F88" s="250"/>
      <c r="G88" s="237"/>
      <c r="H88" s="238"/>
      <c r="I88" s="238"/>
      <c r="J88" s="238"/>
      <c r="K88" s="237"/>
    </row>
    <row r="89" spans="1:11" ht="71.25" customHeight="1" x14ac:dyDescent="0.25">
      <c r="A89" s="278" t="s">
        <v>226</v>
      </c>
      <c r="B89" s="230" t="s">
        <v>689</v>
      </c>
      <c r="C89" s="279" t="s">
        <v>217</v>
      </c>
      <c r="D89" s="237" t="s">
        <v>148</v>
      </c>
      <c r="E89" s="237"/>
      <c r="F89" s="241"/>
      <c r="G89" s="237"/>
      <c r="H89" s="237"/>
      <c r="I89" s="237"/>
      <c r="J89" s="237"/>
      <c r="K89" s="237">
        <v>3.2</v>
      </c>
    </row>
    <row r="90" spans="1:11" ht="71.25" customHeight="1" x14ac:dyDescent="0.25">
      <c r="A90" s="257" t="s">
        <v>477</v>
      </c>
      <c r="B90" s="230" t="s">
        <v>225</v>
      </c>
      <c r="C90" s="258"/>
      <c r="D90" s="238"/>
      <c r="E90" s="237"/>
      <c r="F90" s="237"/>
      <c r="G90" s="237"/>
      <c r="H90" s="238"/>
      <c r="I90" s="238"/>
      <c r="J90" s="238"/>
      <c r="K90" s="237"/>
    </row>
    <row r="91" spans="1:11" ht="71.25" customHeight="1" x14ac:dyDescent="0.25">
      <c r="A91" s="292" t="s">
        <v>490</v>
      </c>
      <c r="B91" s="230" t="s">
        <v>694</v>
      </c>
      <c r="C91" s="293" t="s">
        <v>144</v>
      </c>
      <c r="D91" s="237" t="s">
        <v>695</v>
      </c>
      <c r="E91" s="237" t="s">
        <v>242</v>
      </c>
      <c r="F91" s="237" t="s">
        <v>242</v>
      </c>
      <c r="G91" s="237" t="s">
        <v>242</v>
      </c>
      <c r="H91" s="237" t="s">
        <v>242</v>
      </c>
      <c r="I91" s="237" t="s">
        <v>242</v>
      </c>
      <c r="J91" s="237" t="s">
        <v>242</v>
      </c>
      <c r="K91" s="237" t="s">
        <v>242</v>
      </c>
    </row>
    <row r="92" spans="1:11" ht="71.25" customHeight="1" x14ac:dyDescent="0.25">
      <c r="A92" s="257" t="s">
        <v>574</v>
      </c>
      <c r="B92" s="230" t="s">
        <v>651</v>
      </c>
      <c r="C92" s="258" t="s">
        <v>578</v>
      </c>
      <c r="D92" s="237"/>
      <c r="E92" s="237"/>
      <c r="F92" s="237"/>
      <c r="G92" s="237"/>
      <c r="H92" s="237"/>
      <c r="I92" s="237"/>
      <c r="J92" s="237"/>
      <c r="K92" s="237"/>
    </row>
    <row r="93" spans="1:11" ht="71.25" customHeight="1" x14ac:dyDescent="0.25">
      <c r="A93" s="257" t="s">
        <v>576</v>
      </c>
      <c r="B93" s="230" t="s">
        <v>653</v>
      </c>
      <c r="C93" s="258" t="s">
        <v>578</v>
      </c>
      <c r="D93" s="237">
        <v>1</v>
      </c>
      <c r="E93" s="237">
        <v>1</v>
      </c>
      <c r="F93" s="237">
        <v>1</v>
      </c>
      <c r="G93" s="237">
        <v>1</v>
      </c>
      <c r="H93" s="237">
        <v>1</v>
      </c>
      <c r="I93" s="237">
        <v>1</v>
      </c>
      <c r="J93" s="237">
        <v>1</v>
      </c>
      <c r="K93" s="237">
        <v>1</v>
      </c>
    </row>
    <row r="94" spans="1:11" ht="71.25" customHeight="1" x14ac:dyDescent="0.25">
      <c r="A94" s="276" t="s">
        <v>650</v>
      </c>
      <c r="B94" s="230" t="s">
        <v>687</v>
      </c>
      <c r="C94" s="277"/>
      <c r="D94" s="237"/>
      <c r="E94" s="237"/>
      <c r="F94" s="237"/>
      <c r="G94" s="237"/>
      <c r="H94" s="237"/>
      <c r="I94" s="237"/>
      <c r="J94" s="237"/>
      <c r="K94" s="237"/>
    </row>
    <row r="95" spans="1:11" ht="71.25" customHeight="1" x14ac:dyDescent="0.25">
      <c r="A95" s="276" t="s">
        <v>652</v>
      </c>
      <c r="B95" s="230" t="s">
        <v>688</v>
      </c>
      <c r="C95" s="277" t="s">
        <v>578</v>
      </c>
      <c r="D95" s="237"/>
      <c r="E95" s="237"/>
      <c r="F95" s="237">
        <v>2</v>
      </c>
      <c r="G95" s="237"/>
      <c r="H95" s="237"/>
      <c r="I95" s="237"/>
      <c r="J95" s="237"/>
      <c r="K95" s="237"/>
    </row>
    <row r="96" spans="1:11" ht="71.25" customHeight="1" x14ac:dyDescent="0.25">
      <c r="A96" s="278" t="s">
        <v>81</v>
      </c>
      <c r="B96" s="229" t="s">
        <v>243</v>
      </c>
      <c r="C96" s="279"/>
      <c r="D96" s="238"/>
      <c r="E96" s="237"/>
      <c r="F96" s="237"/>
      <c r="G96" s="237"/>
      <c r="H96" s="238"/>
      <c r="I96" s="238"/>
      <c r="J96" s="238"/>
      <c r="K96" s="237"/>
    </row>
    <row r="97" spans="1:11" ht="71.25" customHeight="1" x14ac:dyDescent="0.25">
      <c r="A97" s="257" t="s">
        <v>82</v>
      </c>
      <c r="B97" s="230" t="s">
        <v>244</v>
      </c>
      <c r="C97" s="258"/>
      <c r="D97" s="238"/>
      <c r="E97" s="237"/>
      <c r="F97" s="237"/>
      <c r="G97" s="237"/>
      <c r="H97" s="238"/>
      <c r="I97" s="238"/>
      <c r="J97" s="238"/>
      <c r="K97" s="237"/>
    </row>
    <row r="98" spans="1:11" ht="71.25" customHeight="1" x14ac:dyDescent="0.25">
      <c r="A98" s="257" t="s">
        <v>245</v>
      </c>
      <c r="B98" s="230" t="s">
        <v>246</v>
      </c>
      <c r="C98" s="258" t="s">
        <v>247</v>
      </c>
      <c r="D98" s="251">
        <v>16.154893024742403</v>
      </c>
      <c r="E98" s="251">
        <v>16.154893024742403</v>
      </c>
      <c r="F98" s="251">
        <v>16.154893024742403</v>
      </c>
      <c r="G98" s="251">
        <v>16.154893024742403</v>
      </c>
      <c r="H98" s="251">
        <v>16.154893024742403</v>
      </c>
      <c r="I98" s="251">
        <v>16.154893024742403</v>
      </c>
      <c r="J98" s="251">
        <v>16.154893024742403</v>
      </c>
      <c r="K98" s="251">
        <v>16.1548930247424</v>
      </c>
    </row>
    <row r="99" spans="1:11" ht="71.25" customHeight="1" x14ac:dyDescent="0.25">
      <c r="A99" s="257" t="s">
        <v>83</v>
      </c>
      <c r="B99" s="230" t="s">
        <v>248</v>
      </c>
      <c r="C99" s="258"/>
      <c r="D99" s="238"/>
      <c r="E99" s="237"/>
      <c r="F99" s="237"/>
      <c r="G99" s="237"/>
      <c r="H99" s="238"/>
      <c r="I99" s="238"/>
      <c r="J99" s="238"/>
      <c r="K99" s="237"/>
    </row>
    <row r="100" spans="1:11" ht="71.25" customHeight="1" x14ac:dyDescent="0.25">
      <c r="A100" s="257" t="s">
        <v>249</v>
      </c>
      <c r="B100" s="230" t="s">
        <v>250</v>
      </c>
      <c r="C100" s="258" t="s">
        <v>251</v>
      </c>
      <c r="D100" s="237">
        <v>18368.5</v>
      </c>
      <c r="E100" s="237">
        <v>18368.5</v>
      </c>
      <c r="F100" s="237">
        <v>18368.5</v>
      </c>
      <c r="G100" s="237">
        <v>18368.5</v>
      </c>
      <c r="H100" s="237">
        <v>18368.5</v>
      </c>
      <c r="I100" s="237">
        <v>18368.5</v>
      </c>
      <c r="J100" s="237">
        <v>18368.5</v>
      </c>
      <c r="K100" s="237">
        <v>18368.5</v>
      </c>
    </row>
    <row r="101" spans="1:11" ht="71.25" customHeight="1" x14ac:dyDescent="0.25">
      <c r="A101" s="257" t="s">
        <v>252</v>
      </c>
      <c r="B101" s="230" t="s">
        <v>253</v>
      </c>
      <c r="C101" s="258" t="s">
        <v>254</v>
      </c>
      <c r="D101" s="237">
        <v>57888.6</v>
      </c>
      <c r="E101" s="237">
        <v>57888.6</v>
      </c>
      <c r="F101" s="237">
        <v>57888.6</v>
      </c>
      <c r="G101" s="237">
        <v>57888.6</v>
      </c>
      <c r="H101" s="237">
        <v>57888.6</v>
      </c>
      <c r="I101" s="237">
        <v>57888.6</v>
      </c>
      <c r="J101" s="237">
        <v>57888.6</v>
      </c>
      <c r="K101" s="237">
        <v>57888.6</v>
      </c>
    </row>
    <row r="102" spans="1:11" ht="71.25" customHeight="1" x14ac:dyDescent="0.25">
      <c r="A102" s="257" t="s">
        <v>255</v>
      </c>
      <c r="B102" s="230" t="s">
        <v>256</v>
      </c>
      <c r="C102" s="258" t="s">
        <v>257</v>
      </c>
      <c r="D102" s="237">
        <v>44.613</v>
      </c>
      <c r="E102" s="237">
        <v>44.613</v>
      </c>
      <c r="F102" s="237">
        <v>44.613</v>
      </c>
      <c r="G102" s="237">
        <v>44.613</v>
      </c>
      <c r="H102" s="237">
        <v>44.613</v>
      </c>
      <c r="I102" s="237">
        <v>44.613</v>
      </c>
      <c r="J102" s="237">
        <v>44.613</v>
      </c>
      <c r="K102" s="237">
        <v>44.613</v>
      </c>
    </row>
    <row r="103" spans="1:11" ht="71.25" customHeight="1" x14ac:dyDescent="0.25">
      <c r="A103" s="257" t="s">
        <v>258</v>
      </c>
      <c r="B103" s="230" t="s">
        <v>259</v>
      </c>
      <c r="C103" s="258" t="s">
        <v>254</v>
      </c>
      <c r="D103" s="237">
        <v>34692.5</v>
      </c>
      <c r="E103" s="237">
        <v>34692.5</v>
      </c>
      <c r="F103" s="237">
        <v>34692.5</v>
      </c>
      <c r="G103" s="237">
        <v>34692.5</v>
      </c>
      <c r="H103" s="237">
        <v>34692.5</v>
      </c>
      <c r="I103" s="237">
        <v>34692.5</v>
      </c>
      <c r="J103" s="237">
        <v>34692.5</v>
      </c>
      <c r="K103" s="237">
        <v>34692.5</v>
      </c>
    </row>
    <row r="104" spans="1:11" ht="71.25" customHeight="1" x14ac:dyDescent="0.25">
      <c r="A104" s="257" t="s">
        <v>260</v>
      </c>
      <c r="B104" s="230" t="s">
        <v>261</v>
      </c>
      <c r="C104" s="258" t="s">
        <v>262</v>
      </c>
      <c r="D104" s="237">
        <v>426.95699999999999</v>
      </c>
      <c r="E104" s="237">
        <v>426.95699999999999</v>
      </c>
      <c r="F104" s="237">
        <v>426.95699999999999</v>
      </c>
      <c r="G104" s="237">
        <v>426.95699999999999</v>
      </c>
      <c r="H104" s="237">
        <v>426.95699999999999</v>
      </c>
      <c r="I104" s="237">
        <v>426.95699999999999</v>
      </c>
      <c r="J104" s="237">
        <v>426.95699999999999</v>
      </c>
      <c r="K104" s="237">
        <v>426.95699999999999</v>
      </c>
    </row>
    <row r="105" spans="1:11" ht="71.25" customHeight="1" x14ac:dyDescent="0.25">
      <c r="A105" s="257" t="s">
        <v>263</v>
      </c>
      <c r="B105" s="230" t="s">
        <v>264</v>
      </c>
      <c r="C105" s="258" t="s">
        <v>254</v>
      </c>
      <c r="D105" s="237">
        <v>6025.1</v>
      </c>
      <c r="E105" s="237">
        <v>6025.1</v>
      </c>
      <c r="F105" s="237">
        <v>6025.1</v>
      </c>
      <c r="G105" s="237">
        <v>6025.1</v>
      </c>
      <c r="H105" s="237">
        <v>6025.1</v>
      </c>
      <c r="I105" s="237">
        <v>6025.1</v>
      </c>
      <c r="J105" s="237">
        <v>6025.1</v>
      </c>
      <c r="K105" s="237">
        <v>6025.1</v>
      </c>
    </row>
    <row r="106" spans="1:11" ht="71.25" customHeight="1" x14ac:dyDescent="0.25">
      <c r="A106" s="257" t="s">
        <v>265</v>
      </c>
      <c r="B106" s="230" t="s">
        <v>266</v>
      </c>
      <c r="C106" s="258" t="s">
        <v>262</v>
      </c>
      <c r="D106" s="237">
        <v>6804.56</v>
      </c>
      <c r="E106" s="237">
        <v>6804.56</v>
      </c>
      <c r="F106" s="237">
        <v>6804.56</v>
      </c>
      <c r="G106" s="237">
        <v>6804.56</v>
      </c>
      <c r="H106" s="237">
        <v>6804.56</v>
      </c>
      <c r="I106" s="237">
        <v>6804.56</v>
      </c>
      <c r="J106" s="237">
        <v>6804.56</v>
      </c>
      <c r="K106" s="237">
        <v>6804.56</v>
      </c>
    </row>
    <row r="107" spans="1:11" ht="71.25" customHeight="1" x14ac:dyDescent="0.25">
      <c r="A107" s="257" t="s">
        <v>267</v>
      </c>
      <c r="B107" s="230" t="s">
        <v>268</v>
      </c>
      <c r="C107" s="258" t="s">
        <v>254</v>
      </c>
      <c r="D107" s="237">
        <v>12248.24</v>
      </c>
      <c r="E107" s="237">
        <v>12248.24</v>
      </c>
      <c r="F107" s="237">
        <v>12248.24</v>
      </c>
      <c r="G107" s="237">
        <v>12248.24</v>
      </c>
      <c r="H107" s="237">
        <v>12248.24</v>
      </c>
      <c r="I107" s="237">
        <v>12248.24</v>
      </c>
      <c r="J107" s="237">
        <v>12248.24</v>
      </c>
      <c r="K107" s="237">
        <v>12248.24</v>
      </c>
    </row>
    <row r="108" spans="1:11" ht="71.25" customHeight="1" x14ac:dyDescent="0.25">
      <c r="A108" s="257" t="s">
        <v>269</v>
      </c>
      <c r="B108" s="230" t="s">
        <v>270</v>
      </c>
      <c r="C108" s="258" t="s">
        <v>271</v>
      </c>
      <c r="D108" s="237">
        <v>0.1</v>
      </c>
      <c r="E108" s="237">
        <v>0.1</v>
      </c>
      <c r="F108" s="237">
        <v>0.1</v>
      </c>
      <c r="G108" s="237">
        <v>0.1</v>
      </c>
      <c r="H108" s="237">
        <v>0.1</v>
      </c>
      <c r="I108" s="237">
        <v>0.1</v>
      </c>
      <c r="J108" s="237">
        <v>0.1</v>
      </c>
      <c r="K108" s="237">
        <v>0.1</v>
      </c>
    </row>
    <row r="109" spans="1:11" ht="71.25" customHeight="1" x14ac:dyDescent="0.25">
      <c r="A109" s="257" t="s">
        <v>272</v>
      </c>
      <c r="B109" s="230" t="s">
        <v>273</v>
      </c>
      <c r="C109" s="258" t="s">
        <v>271</v>
      </c>
      <c r="D109" s="237">
        <v>0.13</v>
      </c>
      <c r="E109" s="237">
        <v>0.13</v>
      </c>
      <c r="F109" s="237">
        <v>0.13</v>
      </c>
      <c r="G109" s="237">
        <v>0.13</v>
      </c>
      <c r="H109" s="237">
        <v>0.13</v>
      </c>
      <c r="I109" s="237">
        <v>0.13</v>
      </c>
      <c r="J109" s="237">
        <v>0.13</v>
      </c>
      <c r="K109" s="237">
        <v>0.13</v>
      </c>
    </row>
    <row r="110" spans="1:11" ht="71.25" customHeight="1" x14ac:dyDescent="0.25">
      <c r="A110" s="257" t="s">
        <v>274</v>
      </c>
      <c r="B110" s="230" t="s">
        <v>275</v>
      </c>
      <c r="C110" s="258" t="s">
        <v>276</v>
      </c>
      <c r="D110" s="237">
        <v>3.7999999999999999E-2</v>
      </c>
      <c r="E110" s="237">
        <v>3.7999999999999999E-2</v>
      </c>
      <c r="F110" s="237">
        <v>3.7999999999999999E-2</v>
      </c>
      <c r="G110" s="237">
        <v>3.7999999999999999E-2</v>
      </c>
      <c r="H110" s="237">
        <v>3.7999999999999999E-2</v>
      </c>
      <c r="I110" s="237">
        <v>3.7999999999999999E-2</v>
      </c>
      <c r="J110" s="237">
        <v>3.7999999999999999E-2</v>
      </c>
      <c r="K110" s="237">
        <v>3.7999999999999999E-2</v>
      </c>
    </row>
    <row r="111" spans="1:11" ht="71.25" customHeight="1" x14ac:dyDescent="0.25">
      <c r="A111" s="257" t="s">
        <v>277</v>
      </c>
      <c r="B111" s="230" t="s">
        <v>278</v>
      </c>
      <c r="C111" s="258" t="s">
        <v>276</v>
      </c>
      <c r="D111" s="237">
        <v>2E-3</v>
      </c>
      <c r="E111" s="237">
        <v>2E-3</v>
      </c>
      <c r="F111" s="237">
        <v>2E-3</v>
      </c>
      <c r="G111" s="237">
        <v>2E-3</v>
      </c>
      <c r="H111" s="237">
        <v>2E-3</v>
      </c>
      <c r="I111" s="237">
        <v>2E-3</v>
      </c>
      <c r="J111" s="237">
        <v>2E-3</v>
      </c>
      <c r="K111" s="237">
        <v>2E-3</v>
      </c>
    </row>
    <row r="112" spans="1:11" ht="71.25" customHeight="1" x14ac:dyDescent="0.25">
      <c r="A112" s="257" t="s">
        <v>279</v>
      </c>
      <c r="B112" s="230" t="s">
        <v>280</v>
      </c>
      <c r="C112" s="258" t="s">
        <v>281</v>
      </c>
      <c r="D112" s="237">
        <v>1.76</v>
      </c>
      <c r="E112" s="237">
        <v>1.76</v>
      </c>
      <c r="F112" s="237">
        <v>1.76</v>
      </c>
      <c r="G112" s="237">
        <v>1.76</v>
      </c>
      <c r="H112" s="237">
        <v>1.76</v>
      </c>
      <c r="I112" s="237">
        <v>1.76</v>
      </c>
      <c r="J112" s="237">
        <v>1.76</v>
      </c>
      <c r="K112" s="237">
        <v>1.76</v>
      </c>
    </row>
    <row r="113" spans="1:11" ht="71.25" customHeight="1" x14ac:dyDescent="0.25">
      <c r="A113" s="257" t="s">
        <v>282</v>
      </c>
      <c r="B113" s="230" t="s">
        <v>283</v>
      </c>
      <c r="C113" s="258" t="s">
        <v>281</v>
      </c>
      <c r="D113" s="237">
        <v>0</v>
      </c>
      <c r="E113" s="237"/>
      <c r="F113" s="237"/>
      <c r="G113" s="237"/>
      <c r="H113" s="237"/>
      <c r="I113" s="237"/>
      <c r="J113" s="237"/>
      <c r="K113" s="237"/>
    </row>
    <row r="114" spans="1:11" ht="71.25" customHeight="1" x14ac:dyDescent="0.25">
      <c r="A114" s="257" t="s">
        <v>284</v>
      </c>
      <c r="B114" s="230" t="s">
        <v>285</v>
      </c>
      <c r="C114" s="258" t="s">
        <v>281</v>
      </c>
      <c r="D114" s="237">
        <v>0</v>
      </c>
      <c r="E114" s="237">
        <v>0</v>
      </c>
      <c r="F114" s="237">
        <v>0</v>
      </c>
      <c r="G114" s="237">
        <v>0</v>
      </c>
      <c r="H114" s="237">
        <v>0</v>
      </c>
      <c r="I114" s="237">
        <v>0</v>
      </c>
      <c r="J114" s="237">
        <v>0</v>
      </c>
      <c r="K114" s="237">
        <v>0</v>
      </c>
    </row>
    <row r="115" spans="1:11" ht="71.25" customHeight="1" x14ac:dyDescent="0.25">
      <c r="A115" s="257" t="s">
        <v>286</v>
      </c>
      <c r="B115" s="230" t="s">
        <v>287</v>
      </c>
      <c r="C115" s="258" t="s">
        <v>281</v>
      </c>
      <c r="D115" s="237">
        <v>0</v>
      </c>
      <c r="E115" s="237">
        <v>0</v>
      </c>
      <c r="F115" s="237">
        <v>0</v>
      </c>
      <c r="G115" s="237">
        <v>0</v>
      </c>
      <c r="H115" s="237">
        <v>0</v>
      </c>
      <c r="I115" s="237">
        <v>0</v>
      </c>
      <c r="J115" s="237">
        <v>0</v>
      </c>
      <c r="K115" s="237">
        <v>0</v>
      </c>
    </row>
    <row r="116" spans="1:11" ht="71.25" customHeight="1" x14ac:dyDescent="0.25">
      <c r="A116" s="257" t="s">
        <v>288</v>
      </c>
      <c r="B116" s="230" t="s">
        <v>289</v>
      </c>
      <c r="C116" s="258" t="s">
        <v>148</v>
      </c>
      <c r="D116" s="237">
        <v>0</v>
      </c>
      <c r="E116" s="237">
        <v>0</v>
      </c>
      <c r="F116" s="237">
        <v>0</v>
      </c>
      <c r="G116" s="237">
        <v>0</v>
      </c>
      <c r="H116" s="237">
        <v>0</v>
      </c>
      <c r="I116" s="237">
        <v>0</v>
      </c>
      <c r="J116" s="237">
        <v>0</v>
      </c>
      <c r="K116" s="237">
        <v>0</v>
      </c>
    </row>
    <row r="117" spans="1:11" ht="71.25" customHeight="1" x14ac:dyDescent="0.25">
      <c r="A117" s="257" t="s">
        <v>290</v>
      </c>
      <c r="B117" s="230" t="s">
        <v>291</v>
      </c>
      <c r="C117" s="258" t="s">
        <v>144</v>
      </c>
      <c r="D117" s="237">
        <v>100</v>
      </c>
      <c r="E117" s="237">
        <v>100</v>
      </c>
      <c r="F117" s="237">
        <v>100</v>
      </c>
      <c r="G117" s="237">
        <v>100</v>
      </c>
      <c r="H117" s="237">
        <v>100</v>
      </c>
      <c r="I117" s="237">
        <v>100</v>
      </c>
      <c r="J117" s="237">
        <v>100</v>
      </c>
      <c r="K117" s="237">
        <v>100</v>
      </c>
    </row>
    <row r="118" spans="1:11" ht="95.25" customHeight="1" x14ac:dyDescent="0.25">
      <c r="A118" s="257" t="s">
        <v>292</v>
      </c>
      <c r="B118" s="230" t="s">
        <v>293</v>
      </c>
      <c r="C118" s="258" t="s">
        <v>144</v>
      </c>
      <c r="D118" s="237">
        <v>100</v>
      </c>
      <c r="E118" s="237">
        <v>100</v>
      </c>
      <c r="F118" s="237">
        <v>100</v>
      </c>
      <c r="G118" s="237">
        <v>100</v>
      </c>
      <c r="H118" s="237">
        <v>100</v>
      </c>
      <c r="I118" s="237">
        <v>100</v>
      </c>
      <c r="J118" s="237">
        <v>100</v>
      </c>
      <c r="K118" s="237">
        <v>100</v>
      </c>
    </row>
    <row r="119" spans="1:11" ht="71.25" customHeight="1" x14ac:dyDescent="0.25">
      <c r="A119" s="257" t="s">
        <v>294</v>
      </c>
      <c r="B119" s="230" t="s">
        <v>295</v>
      </c>
      <c r="C119" s="258" t="s">
        <v>144</v>
      </c>
      <c r="D119" s="237">
        <v>100</v>
      </c>
      <c r="E119" s="237">
        <v>100</v>
      </c>
      <c r="F119" s="237">
        <v>100</v>
      </c>
      <c r="G119" s="237">
        <v>100</v>
      </c>
      <c r="H119" s="237">
        <v>100</v>
      </c>
      <c r="I119" s="237">
        <v>100</v>
      </c>
      <c r="J119" s="237">
        <v>100</v>
      </c>
      <c r="K119" s="237">
        <v>100</v>
      </c>
    </row>
    <row r="120" spans="1:11" ht="71.25" customHeight="1" x14ac:dyDescent="0.25">
      <c r="A120" s="257" t="s">
        <v>296</v>
      </c>
      <c r="B120" s="230" t="s">
        <v>297</v>
      </c>
      <c r="C120" s="258" t="s">
        <v>144</v>
      </c>
      <c r="D120" s="237">
        <v>100</v>
      </c>
      <c r="E120" s="237">
        <v>100</v>
      </c>
      <c r="F120" s="237">
        <v>100</v>
      </c>
      <c r="G120" s="237">
        <v>100</v>
      </c>
      <c r="H120" s="237">
        <v>100</v>
      </c>
      <c r="I120" s="237">
        <v>100</v>
      </c>
      <c r="J120" s="237">
        <v>100</v>
      </c>
      <c r="K120" s="237">
        <v>100</v>
      </c>
    </row>
    <row r="121" spans="1:11" ht="71.25" customHeight="1" x14ac:dyDescent="0.25">
      <c r="A121" s="257" t="s">
        <v>298</v>
      </c>
      <c r="B121" s="230" t="s">
        <v>299</v>
      </c>
      <c r="C121" s="258"/>
      <c r="D121" s="237"/>
      <c r="E121" s="237"/>
      <c r="F121" s="237"/>
      <c r="G121" s="237"/>
      <c r="H121" s="237"/>
      <c r="I121" s="237"/>
      <c r="J121" s="237"/>
      <c r="K121" s="237"/>
    </row>
    <row r="122" spans="1:11" ht="71.25" customHeight="1" x14ac:dyDescent="0.25">
      <c r="A122" s="257" t="s">
        <v>300</v>
      </c>
      <c r="B122" s="230" t="s">
        <v>301</v>
      </c>
      <c r="C122" s="258" t="s">
        <v>144</v>
      </c>
      <c r="D122" s="237">
        <v>38.64</v>
      </c>
      <c r="E122" s="237">
        <v>38.64</v>
      </c>
      <c r="F122" s="237">
        <v>38.64</v>
      </c>
      <c r="G122" s="237">
        <v>38.64</v>
      </c>
      <c r="H122" s="237">
        <v>38.64</v>
      </c>
      <c r="I122" s="237">
        <v>38.64</v>
      </c>
      <c r="J122" s="237">
        <v>38.64</v>
      </c>
      <c r="K122" s="237">
        <v>38.64</v>
      </c>
    </row>
    <row r="123" spans="1:11" ht="71.25" customHeight="1" x14ac:dyDescent="0.25">
      <c r="A123" s="257" t="s">
        <v>302</v>
      </c>
      <c r="B123" s="230" t="s">
        <v>303</v>
      </c>
      <c r="C123" s="258" t="s">
        <v>144</v>
      </c>
      <c r="D123" s="237">
        <v>65.040000000000006</v>
      </c>
      <c r="E123" s="237">
        <v>65.040000000000006</v>
      </c>
      <c r="F123" s="237">
        <v>65.040000000000006</v>
      </c>
      <c r="G123" s="237">
        <v>65.040000000000006</v>
      </c>
      <c r="H123" s="237">
        <v>65.040000000000006</v>
      </c>
      <c r="I123" s="237">
        <v>65.040000000000006</v>
      </c>
      <c r="J123" s="237">
        <v>65.040000000000006</v>
      </c>
      <c r="K123" s="237">
        <v>65.040000000000006</v>
      </c>
    </row>
    <row r="124" spans="1:11" ht="71.25" customHeight="1" x14ac:dyDescent="0.25">
      <c r="A124" s="257" t="s">
        <v>304</v>
      </c>
      <c r="B124" s="230" t="s">
        <v>305</v>
      </c>
      <c r="C124" s="258"/>
      <c r="D124" s="237"/>
      <c r="E124" s="237"/>
      <c r="F124" s="237"/>
      <c r="G124" s="237"/>
      <c r="H124" s="237"/>
      <c r="I124" s="237"/>
      <c r="J124" s="237"/>
      <c r="K124" s="237"/>
    </row>
    <row r="125" spans="1:11" ht="71.25" customHeight="1" x14ac:dyDescent="0.25">
      <c r="A125" s="257" t="s">
        <v>306</v>
      </c>
      <c r="B125" s="230" t="s">
        <v>301</v>
      </c>
      <c r="C125" s="258" t="s">
        <v>254</v>
      </c>
      <c r="D125" s="237">
        <v>8.9499999999999993</v>
      </c>
      <c r="E125" s="237">
        <v>8.9499999999999993</v>
      </c>
      <c r="F125" s="237">
        <v>8.9499999999999993</v>
      </c>
      <c r="G125" s="237">
        <v>8.9499999999999993</v>
      </c>
      <c r="H125" s="237">
        <v>8.9499999999999993</v>
      </c>
      <c r="I125" s="237">
        <v>8.9499999999999993</v>
      </c>
      <c r="J125" s="237">
        <v>8.9499999999999993</v>
      </c>
      <c r="K125" s="237">
        <v>8.9499999999999993</v>
      </c>
    </row>
    <row r="126" spans="1:11" ht="71.25" customHeight="1" x14ac:dyDescent="0.25">
      <c r="A126" s="257" t="s">
        <v>307</v>
      </c>
      <c r="B126" s="230" t="s">
        <v>303</v>
      </c>
      <c r="C126" s="258" t="s">
        <v>254</v>
      </c>
      <c r="D126" s="237">
        <v>8.48</v>
      </c>
      <c r="E126" s="237">
        <v>8.48</v>
      </c>
      <c r="F126" s="237">
        <v>8.48</v>
      </c>
      <c r="G126" s="237">
        <v>8.48</v>
      </c>
      <c r="H126" s="237">
        <v>8.48</v>
      </c>
      <c r="I126" s="237">
        <v>8.48</v>
      </c>
      <c r="J126" s="237">
        <v>8.48</v>
      </c>
      <c r="K126" s="237">
        <v>8.48</v>
      </c>
    </row>
    <row r="127" spans="1:11" ht="91.5" customHeight="1" x14ac:dyDescent="0.25">
      <c r="A127" s="257" t="s">
        <v>308</v>
      </c>
      <c r="B127" s="230" t="s">
        <v>309</v>
      </c>
      <c r="C127" s="258" t="s">
        <v>144</v>
      </c>
      <c r="D127" s="237">
        <v>100</v>
      </c>
      <c r="E127" s="237">
        <v>100</v>
      </c>
      <c r="F127" s="237">
        <v>100</v>
      </c>
      <c r="G127" s="237">
        <v>100</v>
      </c>
      <c r="H127" s="237">
        <v>100</v>
      </c>
      <c r="I127" s="237">
        <v>100</v>
      </c>
      <c r="J127" s="237">
        <v>100</v>
      </c>
      <c r="K127" s="237">
        <v>100</v>
      </c>
    </row>
    <row r="128" spans="1:11" ht="99" customHeight="1" x14ac:dyDescent="0.25">
      <c r="A128" s="257" t="s">
        <v>310</v>
      </c>
      <c r="B128" s="230" t="s">
        <v>316</v>
      </c>
      <c r="C128" s="258" t="s">
        <v>144</v>
      </c>
      <c r="D128" s="237">
        <v>100</v>
      </c>
      <c r="E128" s="237">
        <v>100</v>
      </c>
      <c r="F128" s="237">
        <v>100</v>
      </c>
      <c r="G128" s="237">
        <v>100</v>
      </c>
      <c r="H128" s="237">
        <v>100</v>
      </c>
      <c r="I128" s="237">
        <v>100</v>
      </c>
      <c r="J128" s="237">
        <v>100</v>
      </c>
      <c r="K128" s="237">
        <v>100</v>
      </c>
    </row>
    <row r="129" spans="1:11" ht="71.25" customHeight="1" x14ac:dyDescent="0.25">
      <c r="A129" s="228" t="s">
        <v>317</v>
      </c>
      <c r="B129" s="229" t="s">
        <v>378</v>
      </c>
      <c r="C129" s="258"/>
      <c r="D129" s="238"/>
      <c r="E129" s="237"/>
      <c r="F129" s="237"/>
      <c r="G129" s="237"/>
      <c r="H129" s="238"/>
      <c r="I129" s="238"/>
      <c r="J129" s="238"/>
      <c r="K129" s="237"/>
    </row>
    <row r="130" spans="1:11" ht="71.25" customHeight="1" x14ac:dyDescent="0.25">
      <c r="A130" s="257" t="s">
        <v>319</v>
      </c>
      <c r="B130" s="230" t="s">
        <v>380</v>
      </c>
      <c r="C130" s="258" t="s">
        <v>381</v>
      </c>
      <c r="D130" s="237">
        <v>12117</v>
      </c>
      <c r="E130" s="258">
        <v>13000</v>
      </c>
      <c r="F130" s="258">
        <v>13000</v>
      </c>
      <c r="G130" s="258">
        <v>13000</v>
      </c>
      <c r="H130" s="258">
        <v>13000</v>
      </c>
      <c r="I130" s="258">
        <v>13000</v>
      </c>
      <c r="J130" s="258">
        <v>13000</v>
      </c>
      <c r="K130" s="258">
        <v>13000</v>
      </c>
    </row>
    <row r="131" spans="1:11" ht="71.25" customHeight="1" x14ac:dyDescent="0.25">
      <c r="A131" s="257" t="s">
        <v>323</v>
      </c>
      <c r="B131" s="230" t="s">
        <v>383</v>
      </c>
      <c r="C131" s="258" t="s">
        <v>384</v>
      </c>
      <c r="D131" s="237">
        <v>0.53700000000000003</v>
      </c>
      <c r="E131" s="258">
        <v>0.56999999999999995</v>
      </c>
      <c r="F131" s="258">
        <v>0.56999999999999995</v>
      </c>
      <c r="G131" s="258">
        <v>0.56999999999999995</v>
      </c>
      <c r="H131" s="258">
        <v>0.56999999999999995</v>
      </c>
      <c r="I131" s="258">
        <v>0.56999999999999995</v>
      </c>
      <c r="J131" s="258">
        <v>0.56999999999999995</v>
      </c>
      <c r="K131" s="258">
        <v>0.56999999999999995</v>
      </c>
    </row>
    <row r="132" spans="1:11" ht="71.25" customHeight="1" x14ac:dyDescent="0.25">
      <c r="A132" s="257" t="s">
        <v>327</v>
      </c>
      <c r="B132" s="230" t="s">
        <v>386</v>
      </c>
      <c r="C132" s="258" t="s">
        <v>384</v>
      </c>
      <c r="D132" s="237">
        <v>33.978000000000002</v>
      </c>
      <c r="E132" s="258">
        <v>34.299999999999997</v>
      </c>
      <c r="F132" s="258">
        <v>34.299999999999997</v>
      </c>
      <c r="G132" s="258">
        <v>34.299999999999997</v>
      </c>
      <c r="H132" s="258">
        <v>34.299999999999997</v>
      </c>
      <c r="I132" s="258">
        <v>34.299999999999997</v>
      </c>
      <c r="J132" s="258">
        <v>34.299999999999997</v>
      </c>
      <c r="K132" s="258">
        <v>34.299999999999997</v>
      </c>
    </row>
    <row r="133" spans="1:11" ht="71.25" customHeight="1" x14ac:dyDescent="0.25">
      <c r="A133" s="257" t="s">
        <v>331</v>
      </c>
      <c r="B133" s="230" t="s">
        <v>388</v>
      </c>
      <c r="C133" s="258" t="s">
        <v>144</v>
      </c>
      <c r="D133" s="237">
        <v>100</v>
      </c>
      <c r="E133" s="258">
        <v>100</v>
      </c>
      <c r="F133" s="258">
        <v>100</v>
      </c>
      <c r="G133" s="258">
        <v>100</v>
      </c>
      <c r="H133" s="258">
        <v>100</v>
      </c>
      <c r="I133" s="258">
        <v>100</v>
      </c>
      <c r="J133" s="258">
        <v>100</v>
      </c>
      <c r="K133" s="258">
        <v>100</v>
      </c>
    </row>
    <row r="134" spans="1:11" ht="71.25" customHeight="1" x14ac:dyDescent="0.25">
      <c r="A134" s="257" t="s">
        <v>335</v>
      </c>
      <c r="B134" s="230" t="s">
        <v>390</v>
      </c>
      <c r="C134" s="258" t="s">
        <v>144</v>
      </c>
      <c r="D134" s="237">
        <v>1</v>
      </c>
      <c r="E134" s="258">
        <v>1</v>
      </c>
      <c r="F134" s="258">
        <v>1</v>
      </c>
      <c r="G134" s="258">
        <v>1</v>
      </c>
      <c r="H134" s="258">
        <v>1</v>
      </c>
      <c r="I134" s="258">
        <v>1</v>
      </c>
      <c r="J134" s="258">
        <v>1</v>
      </c>
      <c r="K134" s="258">
        <v>1</v>
      </c>
    </row>
    <row r="135" spans="1:11" ht="71.25" customHeight="1" x14ac:dyDescent="0.25">
      <c r="A135" s="257" t="s">
        <v>339</v>
      </c>
      <c r="B135" s="230" t="s">
        <v>392</v>
      </c>
      <c r="C135" s="258" t="s">
        <v>144</v>
      </c>
      <c r="D135" s="237">
        <v>85</v>
      </c>
      <c r="E135" s="258">
        <v>85.5</v>
      </c>
      <c r="F135" s="258">
        <v>85.5</v>
      </c>
      <c r="G135" s="258">
        <v>85.5</v>
      </c>
      <c r="H135" s="258">
        <v>85.5</v>
      </c>
      <c r="I135" s="258">
        <v>85.5</v>
      </c>
      <c r="J135" s="258">
        <v>85.5</v>
      </c>
      <c r="K135" s="258">
        <v>85.5</v>
      </c>
    </row>
    <row r="136" spans="1:11" ht="71.25" customHeight="1" x14ac:dyDescent="0.25">
      <c r="A136" s="257" t="s">
        <v>683</v>
      </c>
      <c r="B136" s="230" t="s">
        <v>592</v>
      </c>
      <c r="C136" s="258" t="s">
        <v>458</v>
      </c>
      <c r="D136" s="237">
        <v>2</v>
      </c>
      <c r="E136" s="237">
        <v>1</v>
      </c>
      <c r="F136" s="237">
        <v>2</v>
      </c>
      <c r="G136" s="237">
        <v>2</v>
      </c>
      <c r="H136" s="237">
        <v>2</v>
      </c>
      <c r="I136" s="237">
        <v>2</v>
      </c>
      <c r="J136" s="237">
        <v>2</v>
      </c>
      <c r="K136" s="237">
        <v>2</v>
      </c>
    </row>
    <row r="137" spans="1:11" ht="71.25" customHeight="1" x14ac:dyDescent="0.25">
      <c r="A137" s="292" t="s">
        <v>684</v>
      </c>
      <c r="B137" s="230" t="s">
        <v>678</v>
      </c>
      <c r="C137" s="293" t="s">
        <v>458</v>
      </c>
      <c r="D137" s="237">
        <v>0</v>
      </c>
      <c r="E137" s="237">
        <v>2</v>
      </c>
      <c r="F137" s="237">
        <v>0</v>
      </c>
      <c r="G137" s="237">
        <v>0</v>
      </c>
      <c r="H137" s="237">
        <v>0</v>
      </c>
      <c r="I137" s="237">
        <v>0</v>
      </c>
      <c r="J137" s="237">
        <v>0</v>
      </c>
      <c r="K137" s="237">
        <v>0</v>
      </c>
    </row>
    <row r="138" spans="1:11" ht="71.25" customHeight="1" x14ac:dyDescent="0.25">
      <c r="A138" s="274" t="s">
        <v>685</v>
      </c>
      <c r="B138" s="230" t="s">
        <v>679</v>
      </c>
      <c r="C138" s="275" t="s">
        <v>680</v>
      </c>
      <c r="D138" s="237">
        <v>20</v>
      </c>
      <c r="E138" s="237">
        <v>20</v>
      </c>
      <c r="F138" s="237">
        <v>20</v>
      </c>
      <c r="G138" s="237">
        <v>20</v>
      </c>
      <c r="H138" s="237">
        <v>20</v>
      </c>
      <c r="I138" s="237">
        <v>20</v>
      </c>
      <c r="J138" s="237">
        <v>20</v>
      </c>
      <c r="K138" s="237">
        <v>20</v>
      </c>
    </row>
    <row r="139" spans="1:11" ht="71.25" customHeight="1" x14ac:dyDescent="0.25">
      <c r="A139" s="257" t="s">
        <v>50</v>
      </c>
      <c r="B139" s="229" t="s">
        <v>397</v>
      </c>
      <c r="C139" s="258"/>
      <c r="D139" s="237"/>
      <c r="E139" s="237"/>
      <c r="F139" s="237"/>
      <c r="G139" s="237"/>
      <c r="H139" s="237"/>
      <c r="I139" s="237"/>
      <c r="J139" s="237"/>
      <c r="K139" s="237"/>
    </row>
    <row r="140" spans="1:11" ht="71.25" customHeight="1" x14ac:dyDescent="0.25">
      <c r="A140" s="257" t="s">
        <v>345</v>
      </c>
      <c r="B140" s="230" t="s">
        <v>399</v>
      </c>
      <c r="C140" s="258" t="s">
        <v>144</v>
      </c>
      <c r="D140" s="237">
        <v>100</v>
      </c>
      <c r="E140" s="237">
        <v>100</v>
      </c>
      <c r="F140" s="237">
        <v>100</v>
      </c>
      <c r="G140" s="237">
        <v>100</v>
      </c>
      <c r="H140" s="237">
        <v>100</v>
      </c>
      <c r="I140" s="237">
        <v>100</v>
      </c>
      <c r="J140" s="237">
        <v>100</v>
      </c>
      <c r="K140" s="237">
        <v>100</v>
      </c>
    </row>
    <row r="141" spans="1:11" ht="71.25" customHeight="1" x14ac:dyDescent="0.25">
      <c r="A141" s="257" t="s">
        <v>348</v>
      </c>
      <c r="B141" s="230" t="s">
        <v>565</v>
      </c>
      <c r="C141" s="258" t="s">
        <v>144</v>
      </c>
      <c r="D141" s="237">
        <v>31</v>
      </c>
      <c r="E141" s="237">
        <v>50</v>
      </c>
      <c r="F141" s="237">
        <v>50</v>
      </c>
      <c r="G141" s="237">
        <v>55</v>
      </c>
      <c r="H141" s="237">
        <v>55</v>
      </c>
      <c r="I141" s="237">
        <v>60</v>
      </c>
      <c r="J141" s="237">
        <v>60</v>
      </c>
      <c r="K141" s="237">
        <v>65</v>
      </c>
    </row>
    <row r="142" spans="1:11" ht="71.25" customHeight="1" x14ac:dyDescent="0.25">
      <c r="A142" s="228" t="s">
        <v>51</v>
      </c>
      <c r="B142" s="229" t="s">
        <v>404</v>
      </c>
      <c r="C142" s="258"/>
      <c r="D142" s="238"/>
      <c r="E142" s="237"/>
      <c r="F142" s="237"/>
      <c r="G142" s="237"/>
      <c r="H142" s="238"/>
      <c r="I142" s="238"/>
      <c r="J142" s="238"/>
      <c r="K142" s="237"/>
    </row>
    <row r="143" spans="1:11" ht="71.25" customHeight="1" x14ac:dyDescent="0.25">
      <c r="A143" s="257" t="s">
        <v>354</v>
      </c>
      <c r="B143" s="230" t="s">
        <v>406</v>
      </c>
      <c r="C143" s="258" t="s">
        <v>347</v>
      </c>
      <c r="D143" s="237">
        <v>4.75</v>
      </c>
      <c r="E143" s="252">
        <v>4</v>
      </c>
      <c r="F143" s="252">
        <v>4</v>
      </c>
      <c r="G143" s="252">
        <v>4</v>
      </c>
      <c r="H143" s="252">
        <v>4</v>
      </c>
      <c r="I143" s="252">
        <v>4</v>
      </c>
      <c r="J143" s="252">
        <v>4</v>
      </c>
      <c r="K143" s="252">
        <v>4</v>
      </c>
    </row>
    <row r="144" spans="1:11" ht="71.25" customHeight="1" x14ac:dyDescent="0.25">
      <c r="A144" s="257" t="s">
        <v>356</v>
      </c>
      <c r="B144" s="230" t="s">
        <v>711</v>
      </c>
      <c r="C144" s="258" t="s">
        <v>350</v>
      </c>
      <c r="D144" s="237">
        <v>1</v>
      </c>
      <c r="E144" s="237">
        <v>1</v>
      </c>
      <c r="F144" s="237">
        <v>1</v>
      </c>
      <c r="G144" s="237">
        <v>1</v>
      </c>
      <c r="H144" s="237">
        <v>1</v>
      </c>
      <c r="I144" s="237">
        <v>1</v>
      </c>
      <c r="J144" s="237">
        <v>1</v>
      </c>
      <c r="K144" s="237">
        <v>1</v>
      </c>
    </row>
    <row r="145" spans="1:11" ht="71.25" customHeight="1" x14ac:dyDescent="0.25">
      <c r="A145" s="257" t="s">
        <v>358</v>
      </c>
      <c r="B145" s="230" t="s">
        <v>712</v>
      </c>
      <c r="C145" s="258" t="s">
        <v>350</v>
      </c>
      <c r="D145" s="237">
        <v>1</v>
      </c>
      <c r="E145" s="237">
        <v>1</v>
      </c>
      <c r="F145" s="237">
        <v>1</v>
      </c>
      <c r="G145" s="237">
        <v>1</v>
      </c>
      <c r="H145" s="237">
        <v>1</v>
      </c>
      <c r="I145" s="237">
        <v>1</v>
      </c>
      <c r="J145" s="237">
        <v>1</v>
      </c>
      <c r="K145" s="237">
        <v>1</v>
      </c>
    </row>
    <row r="146" spans="1:11" ht="71.25" customHeight="1" x14ac:dyDescent="0.25">
      <c r="A146" s="228" t="s">
        <v>52</v>
      </c>
      <c r="B146" s="229" t="s">
        <v>522</v>
      </c>
      <c r="C146" s="258"/>
      <c r="D146" s="238"/>
      <c r="E146" s="237"/>
      <c r="F146" s="237"/>
      <c r="G146" s="237"/>
      <c r="H146" s="238"/>
      <c r="I146" s="238"/>
      <c r="J146" s="238"/>
      <c r="K146" s="237"/>
    </row>
    <row r="147" spans="1:11" ht="71.25" customHeight="1" x14ac:dyDescent="0.25">
      <c r="A147" s="257" t="s">
        <v>361</v>
      </c>
      <c r="B147" s="230" t="s">
        <v>411</v>
      </c>
      <c r="C147" s="258" t="s">
        <v>412</v>
      </c>
      <c r="D147" s="237">
        <v>100</v>
      </c>
      <c r="E147" s="237">
        <v>100</v>
      </c>
      <c r="F147" s="237">
        <v>100</v>
      </c>
      <c r="G147" s="237">
        <v>100</v>
      </c>
      <c r="H147" s="237">
        <v>100</v>
      </c>
      <c r="I147" s="237">
        <v>100</v>
      </c>
      <c r="J147" s="237">
        <v>100</v>
      </c>
      <c r="K147" s="237">
        <v>100</v>
      </c>
    </row>
    <row r="148" spans="1:11" ht="71.25" customHeight="1" x14ac:dyDescent="0.25">
      <c r="A148" s="257" t="s">
        <v>363</v>
      </c>
      <c r="B148" s="230" t="s">
        <v>414</v>
      </c>
      <c r="C148" s="258" t="s">
        <v>170</v>
      </c>
      <c r="D148" s="237">
        <v>13</v>
      </c>
      <c r="E148" s="237">
        <v>13</v>
      </c>
      <c r="F148" s="237">
        <v>8</v>
      </c>
      <c r="G148" s="237">
        <v>8</v>
      </c>
      <c r="H148" s="237">
        <v>10</v>
      </c>
      <c r="I148" s="237">
        <v>10</v>
      </c>
      <c r="J148" s="237">
        <v>10</v>
      </c>
      <c r="K148" s="237">
        <v>10</v>
      </c>
    </row>
    <row r="149" spans="1:11" ht="71.25" customHeight="1" x14ac:dyDescent="0.25">
      <c r="A149" s="257" t="s">
        <v>365</v>
      </c>
      <c r="B149" s="230" t="s">
        <v>416</v>
      </c>
      <c r="C149" s="258" t="s">
        <v>412</v>
      </c>
      <c r="D149" s="237">
        <v>55</v>
      </c>
      <c r="E149" s="237">
        <v>55</v>
      </c>
      <c r="F149" s="237">
        <v>55</v>
      </c>
      <c r="G149" s="237">
        <v>55</v>
      </c>
      <c r="H149" s="237">
        <v>55</v>
      </c>
      <c r="I149" s="237">
        <v>55</v>
      </c>
      <c r="J149" s="237">
        <v>55</v>
      </c>
      <c r="K149" s="237">
        <v>55</v>
      </c>
    </row>
    <row r="150" spans="1:11" ht="71.25" customHeight="1" x14ac:dyDescent="0.25">
      <c r="A150" s="228" t="s">
        <v>53</v>
      </c>
      <c r="B150" s="229" t="s">
        <v>417</v>
      </c>
      <c r="C150" s="258"/>
      <c r="D150" s="238"/>
      <c r="E150" s="237"/>
      <c r="F150" s="237"/>
      <c r="G150" s="237"/>
      <c r="H150" s="238"/>
      <c r="I150" s="238"/>
      <c r="J150" s="238"/>
      <c r="K150" s="237"/>
    </row>
    <row r="151" spans="1:11" ht="71.25" customHeight="1" x14ac:dyDescent="0.25">
      <c r="A151" s="257" t="s">
        <v>368</v>
      </c>
      <c r="B151" s="230" t="s">
        <v>369</v>
      </c>
      <c r="C151" s="258" t="s">
        <v>170</v>
      </c>
      <c r="D151" s="237">
        <v>36</v>
      </c>
      <c r="E151" s="237">
        <v>34</v>
      </c>
      <c r="F151" s="237">
        <v>35</v>
      </c>
      <c r="G151" s="237">
        <v>35</v>
      </c>
      <c r="H151" s="237">
        <v>35</v>
      </c>
      <c r="I151" s="237">
        <v>35</v>
      </c>
      <c r="J151" s="237">
        <v>35</v>
      </c>
      <c r="K151" s="237">
        <v>35</v>
      </c>
    </row>
    <row r="152" spans="1:11" ht="71.25" customHeight="1" x14ac:dyDescent="0.25">
      <c r="A152" s="257" t="s">
        <v>370</v>
      </c>
      <c r="B152" s="230" t="s">
        <v>373</v>
      </c>
      <c r="C152" s="258" t="s">
        <v>170</v>
      </c>
      <c r="D152" s="237">
        <v>60</v>
      </c>
      <c r="E152" s="237">
        <v>52</v>
      </c>
      <c r="F152" s="237">
        <v>54</v>
      </c>
      <c r="G152" s="237">
        <v>54</v>
      </c>
      <c r="H152" s="237">
        <v>54</v>
      </c>
      <c r="I152" s="237">
        <v>54</v>
      </c>
      <c r="J152" s="237">
        <v>54</v>
      </c>
      <c r="K152" s="237">
        <v>54</v>
      </c>
    </row>
    <row r="153" spans="1:11" ht="71.25" customHeight="1" x14ac:dyDescent="0.25">
      <c r="A153" s="257" t="s">
        <v>372</v>
      </c>
      <c r="B153" s="230" t="s">
        <v>375</v>
      </c>
      <c r="C153" s="258" t="s">
        <v>170</v>
      </c>
      <c r="D153" s="237">
        <v>10</v>
      </c>
      <c r="E153" s="237">
        <v>15</v>
      </c>
      <c r="F153" s="237">
        <v>15</v>
      </c>
      <c r="G153" s="237">
        <v>15</v>
      </c>
      <c r="H153" s="237">
        <v>15</v>
      </c>
      <c r="I153" s="237">
        <v>15</v>
      </c>
      <c r="J153" s="237">
        <v>15</v>
      </c>
      <c r="K153" s="237">
        <v>15</v>
      </c>
    </row>
    <row r="154" spans="1:11" ht="71.25" customHeight="1" x14ac:dyDescent="0.25">
      <c r="A154" s="257" t="s">
        <v>374</v>
      </c>
      <c r="B154" s="230" t="s">
        <v>377</v>
      </c>
      <c r="C154" s="258" t="s">
        <v>170</v>
      </c>
      <c r="D154" s="237">
        <v>8</v>
      </c>
      <c r="E154" s="237">
        <v>6</v>
      </c>
      <c r="F154" s="237">
        <v>3</v>
      </c>
      <c r="G154" s="237">
        <v>7</v>
      </c>
      <c r="H154" s="237">
        <v>2</v>
      </c>
      <c r="I154" s="237">
        <v>0</v>
      </c>
      <c r="J154" s="237">
        <v>1</v>
      </c>
      <c r="K154" s="237">
        <v>0</v>
      </c>
    </row>
    <row r="155" spans="1:11" ht="71.25" customHeight="1" x14ac:dyDescent="0.25">
      <c r="A155" s="228" t="s">
        <v>54</v>
      </c>
      <c r="B155" s="229" t="s">
        <v>471</v>
      </c>
      <c r="C155" s="258"/>
      <c r="D155" s="238"/>
      <c r="E155" s="237"/>
      <c r="F155" s="237"/>
      <c r="G155" s="237"/>
      <c r="H155" s="238"/>
      <c r="I155" s="238"/>
      <c r="J155" s="238"/>
      <c r="K155" s="237"/>
    </row>
    <row r="156" spans="1:11" ht="71.25" customHeight="1" x14ac:dyDescent="0.25">
      <c r="A156" s="257" t="s">
        <v>379</v>
      </c>
      <c r="B156" s="230" t="s">
        <v>715</v>
      </c>
      <c r="C156" s="258" t="s">
        <v>469</v>
      </c>
      <c r="D156" s="237" t="s">
        <v>523</v>
      </c>
      <c r="E156" s="237"/>
      <c r="F156" s="237"/>
      <c r="G156" s="237"/>
      <c r="H156" s="237"/>
      <c r="I156" s="237"/>
      <c r="J156" s="237"/>
      <c r="K156" s="237"/>
    </row>
    <row r="157" spans="1:11" ht="71.25" customHeight="1" x14ac:dyDescent="0.25">
      <c r="A157" s="228" t="s">
        <v>55</v>
      </c>
      <c r="B157" s="229" t="s">
        <v>709</v>
      </c>
      <c r="C157" s="308"/>
      <c r="D157" s="238"/>
      <c r="E157" s="237"/>
      <c r="F157" s="237"/>
      <c r="G157" s="237"/>
      <c r="H157" s="238"/>
      <c r="I157" s="238"/>
      <c r="J157" s="238"/>
      <c r="K157" s="237"/>
    </row>
    <row r="158" spans="1:11" ht="98.25" customHeight="1" x14ac:dyDescent="0.25">
      <c r="A158" s="307" t="s">
        <v>398</v>
      </c>
      <c r="B158" s="230" t="s">
        <v>710</v>
      </c>
      <c r="C158" s="308" t="s">
        <v>578</v>
      </c>
      <c r="D158" s="230">
        <v>0</v>
      </c>
      <c r="E158" s="308">
        <v>0</v>
      </c>
      <c r="F158" s="308">
        <v>45</v>
      </c>
      <c r="G158" s="308">
        <v>48</v>
      </c>
      <c r="H158" s="230">
        <v>50</v>
      </c>
      <c r="I158" s="230">
        <v>53</v>
      </c>
      <c r="J158" s="230">
        <v>60</v>
      </c>
      <c r="K158" s="308">
        <v>62</v>
      </c>
    </row>
  </sheetData>
  <mergeCells count="8">
    <mergeCell ref="G1:H1"/>
    <mergeCell ref="G2:I2"/>
    <mergeCell ref="A5:A6"/>
    <mergeCell ref="B5:B6"/>
    <mergeCell ref="C5:C6"/>
    <mergeCell ref="D5:K5"/>
    <mergeCell ref="B3:H3"/>
    <mergeCell ref="B4:H4"/>
  </mergeCells>
  <pageMargins left="0.23622047244094491" right="0.23622047244094491" top="0.35433070866141736" bottom="0.35433070866141736" header="0.31496062992125984" footer="0.31496062992125984"/>
  <pageSetup paperSize="9" scale="45" fitToHeight="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9"/>
  <sheetViews>
    <sheetView workbookViewId="0">
      <selection activeCell="F11" sqref="F11"/>
    </sheetView>
  </sheetViews>
  <sheetFormatPr defaultColWidth="9.140625" defaultRowHeight="12" x14ac:dyDescent="0.2"/>
  <cols>
    <col min="1" max="1" width="8.28515625" style="88" customWidth="1"/>
    <col min="2" max="2" width="31.28515625" style="88" customWidth="1"/>
    <col min="3" max="3" width="36.7109375" style="88" customWidth="1"/>
    <col min="4" max="4" width="25.85546875" style="88" customWidth="1"/>
    <col min="5" max="5" width="21.5703125" style="88" customWidth="1"/>
    <col min="6" max="7" width="18.7109375" style="88" customWidth="1"/>
    <col min="8" max="16384" width="9.140625" style="88"/>
  </cols>
  <sheetData>
    <row r="1" spans="1:5" x14ac:dyDescent="0.2">
      <c r="A1" s="110"/>
      <c r="B1" s="109"/>
      <c r="C1" s="108"/>
      <c r="D1" s="338" t="s">
        <v>423</v>
      </c>
      <c r="E1" s="338"/>
    </row>
    <row r="2" spans="1:5" x14ac:dyDescent="0.2">
      <c r="A2" s="110"/>
      <c r="B2" s="109"/>
      <c r="C2" s="108"/>
      <c r="D2" s="107" t="s">
        <v>78</v>
      </c>
      <c r="E2" s="106"/>
    </row>
    <row r="3" spans="1:5" x14ac:dyDescent="0.2">
      <c r="A3" s="110"/>
      <c r="B3" s="109"/>
      <c r="C3" s="108"/>
      <c r="D3" s="107"/>
      <c r="E3" s="106"/>
    </row>
    <row r="4" spans="1:5" x14ac:dyDescent="0.2">
      <c r="A4" s="339" t="s">
        <v>424</v>
      </c>
      <c r="B4" s="339"/>
      <c r="C4" s="339"/>
      <c r="D4" s="339"/>
      <c r="E4" s="339"/>
    </row>
    <row r="5" spans="1:5" x14ac:dyDescent="0.2">
      <c r="A5" s="340" t="s">
        <v>697</v>
      </c>
      <c r="B5" s="340"/>
      <c r="C5" s="340"/>
      <c r="D5" s="340"/>
      <c r="E5" s="340"/>
    </row>
    <row r="6" spans="1:5" x14ac:dyDescent="0.2">
      <c r="A6" s="105"/>
      <c r="B6" s="104"/>
      <c r="C6" s="103"/>
      <c r="D6" s="102"/>
      <c r="E6" s="101"/>
    </row>
    <row r="7" spans="1:5" ht="24" x14ac:dyDescent="0.2">
      <c r="A7" s="90" t="s">
        <v>0</v>
      </c>
      <c r="B7" s="90" t="s">
        <v>700</v>
      </c>
      <c r="C7" s="100" t="s">
        <v>427</v>
      </c>
      <c r="D7" s="99" t="s">
        <v>428</v>
      </c>
      <c r="E7" s="99" t="s">
        <v>429</v>
      </c>
    </row>
    <row r="8" spans="1:5" ht="36" x14ac:dyDescent="0.2">
      <c r="A8" s="90"/>
      <c r="B8" s="94" t="s">
        <v>686</v>
      </c>
      <c r="C8" s="92"/>
      <c r="D8" s="90"/>
      <c r="E8" s="90"/>
    </row>
    <row r="9" spans="1:5" ht="48" x14ac:dyDescent="0.2">
      <c r="A9" s="90"/>
      <c r="B9" s="91" t="s">
        <v>430</v>
      </c>
      <c r="C9" s="92" t="s">
        <v>696</v>
      </c>
      <c r="D9" s="91" t="s">
        <v>432</v>
      </c>
      <c r="E9" s="90" t="s">
        <v>516</v>
      </c>
    </row>
    <row r="10" spans="1:5" ht="24" x14ac:dyDescent="0.2">
      <c r="A10" s="90">
        <v>1</v>
      </c>
      <c r="B10" s="91" t="s">
        <v>139</v>
      </c>
      <c r="C10" s="92"/>
      <c r="D10" s="91"/>
      <c r="E10" s="90"/>
    </row>
    <row r="11" spans="1:5" ht="48" x14ac:dyDescent="0.2">
      <c r="A11" s="90" t="s">
        <v>131</v>
      </c>
      <c r="B11" s="91" t="s">
        <v>141</v>
      </c>
      <c r="C11" s="92"/>
      <c r="D11" s="91"/>
      <c r="E11" s="90"/>
    </row>
    <row r="12" spans="1:5" ht="50.25" customHeight="1" x14ac:dyDescent="0.2">
      <c r="A12" s="93" t="s">
        <v>560</v>
      </c>
      <c r="B12" s="91" t="s">
        <v>445</v>
      </c>
      <c r="C12" s="98" t="s">
        <v>559</v>
      </c>
      <c r="D12" s="91" t="s">
        <v>432</v>
      </c>
      <c r="E12" s="97" t="s">
        <v>436</v>
      </c>
    </row>
    <row r="13" spans="1:5" ht="64.5" customHeight="1" x14ac:dyDescent="0.2">
      <c r="A13" s="93"/>
      <c r="B13" s="91" t="s">
        <v>430</v>
      </c>
      <c r="C13" s="92" t="s">
        <v>558</v>
      </c>
      <c r="D13" s="91" t="s">
        <v>432</v>
      </c>
      <c r="E13" s="97" t="s">
        <v>27</v>
      </c>
    </row>
    <row r="14" spans="1:5" ht="36" x14ac:dyDescent="0.2">
      <c r="A14" s="93" t="s">
        <v>557</v>
      </c>
      <c r="B14" s="91" t="s">
        <v>430</v>
      </c>
      <c r="C14" s="92" t="s">
        <v>556</v>
      </c>
      <c r="D14" s="91" t="s">
        <v>432</v>
      </c>
      <c r="E14" s="90" t="s">
        <v>433</v>
      </c>
    </row>
    <row r="15" spans="1:5" ht="36" x14ac:dyDescent="0.2">
      <c r="A15" s="93" t="s">
        <v>555</v>
      </c>
      <c r="B15" s="91" t="s">
        <v>430</v>
      </c>
      <c r="C15" s="92" t="s">
        <v>554</v>
      </c>
      <c r="D15" s="91" t="s">
        <v>432</v>
      </c>
      <c r="E15" s="90" t="s">
        <v>436</v>
      </c>
    </row>
    <row r="16" spans="1:5" ht="24" x14ac:dyDescent="0.2">
      <c r="A16" s="95" t="s">
        <v>35</v>
      </c>
      <c r="B16" s="94" t="s">
        <v>164</v>
      </c>
      <c r="C16" s="92"/>
      <c r="D16" s="91"/>
      <c r="E16" s="90"/>
    </row>
    <row r="17" spans="1:5" ht="36" x14ac:dyDescent="0.2">
      <c r="A17" s="93" t="s">
        <v>140</v>
      </c>
      <c r="B17" s="91" t="s">
        <v>165</v>
      </c>
      <c r="C17" s="92"/>
      <c r="D17" s="91"/>
      <c r="E17" s="90"/>
    </row>
    <row r="18" spans="1:5" ht="48" x14ac:dyDescent="0.2">
      <c r="A18" s="93" t="s">
        <v>142</v>
      </c>
      <c r="B18" s="96" t="s">
        <v>437</v>
      </c>
      <c r="C18" s="92" t="s">
        <v>553</v>
      </c>
      <c r="D18" s="91" t="s">
        <v>539</v>
      </c>
      <c r="E18" s="90" t="s">
        <v>439</v>
      </c>
    </row>
    <row r="19" spans="1:5" ht="48" x14ac:dyDescent="0.2">
      <c r="A19" s="93" t="s">
        <v>36</v>
      </c>
      <c r="B19" s="91" t="s">
        <v>171</v>
      </c>
      <c r="C19" s="92"/>
      <c r="D19" s="91"/>
      <c r="E19" s="90"/>
    </row>
    <row r="20" spans="1:5" ht="60" x14ac:dyDescent="0.2">
      <c r="A20" s="93" t="s">
        <v>150</v>
      </c>
      <c r="B20" s="96" t="s">
        <v>437</v>
      </c>
      <c r="C20" s="92" t="s">
        <v>552</v>
      </c>
      <c r="D20" s="91" t="s">
        <v>539</v>
      </c>
      <c r="E20" s="90" t="s">
        <v>439</v>
      </c>
    </row>
    <row r="21" spans="1:5" ht="24" x14ac:dyDescent="0.2">
      <c r="A21" s="93" t="s">
        <v>37</v>
      </c>
      <c r="B21" s="91" t="s">
        <v>176</v>
      </c>
      <c r="C21" s="92"/>
      <c r="D21" s="91"/>
      <c r="E21" s="90"/>
    </row>
    <row r="22" spans="1:5" ht="36" x14ac:dyDescent="0.2">
      <c r="A22" s="93" t="s">
        <v>162</v>
      </c>
      <c r="B22" s="96" t="s">
        <v>437</v>
      </c>
      <c r="C22" s="92" t="s">
        <v>551</v>
      </c>
      <c r="D22" s="91" t="s">
        <v>539</v>
      </c>
      <c r="E22" s="90" t="s">
        <v>439</v>
      </c>
    </row>
    <row r="23" spans="1:5" ht="24" x14ac:dyDescent="0.2">
      <c r="A23" s="93" t="s">
        <v>466</v>
      </c>
      <c r="B23" s="91" t="s">
        <v>179</v>
      </c>
      <c r="C23" s="92"/>
      <c r="D23" s="91"/>
      <c r="E23" s="90"/>
    </row>
    <row r="24" spans="1:5" ht="48" x14ac:dyDescent="0.2">
      <c r="A24" s="93" t="s">
        <v>468</v>
      </c>
      <c r="B24" s="96" t="s">
        <v>437</v>
      </c>
      <c r="C24" s="92" t="s">
        <v>550</v>
      </c>
      <c r="D24" s="91" t="s">
        <v>539</v>
      </c>
      <c r="E24" s="90" t="s">
        <v>443</v>
      </c>
    </row>
    <row r="25" spans="1:5" ht="36" x14ac:dyDescent="0.2">
      <c r="A25" s="93" t="s">
        <v>498</v>
      </c>
      <c r="B25" s="91" t="s">
        <v>182</v>
      </c>
      <c r="C25" s="92"/>
      <c r="D25" s="91"/>
      <c r="E25" s="90"/>
    </row>
    <row r="26" spans="1:5" ht="36" x14ac:dyDescent="0.2">
      <c r="A26" s="93" t="s">
        <v>499</v>
      </c>
      <c r="B26" s="91" t="s">
        <v>437</v>
      </c>
      <c r="C26" s="92" t="s">
        <v>549</v>
      </c>
      <c r="D26" s="91" t="s">
        <v>539</v>
      </c>
      <c r="E26" s="90" t="s">
        <v>439</v>
      </c>
    </row>
    <row r="27" spans="1:5" ht="60" x14ac:dyDescent="0.2">
      <c r="A27" s="93" t="s">
        <v>548</v>
      </c>
      <c r="B27" s="96" t="s">
        <v>187</v>
      </c>
      <c r="C27" s="92"/>
      <c r="D27" s="91"/>
      <c r="E27" s="90"/>
    </row>
    <row r="28" spans="1:5" ht="36" x14ac:dyDescent="0.2">
      <c r="A28" s="93" t="s">
        <v>547</v>
      </c>
      <c r="B28" s="91" t="s">
        <v>437</v>
      </c>
      <c r="C28" s="92" t="s">
        <v>546</v>
      </c>
      <c r="D28" s="91" t="s">
        <v>539</v>
      </c>
      <c r="E28" s="90" t="s">
        <v>439</v>
      </c>
    </row>
    <row r="29" spans="1:5" ht="24" x14ac:dyDescent="0.2">
      <c r="A29" s="93" t="s">
        <v>699</v>
      </c>
      <c r="B29" s="96" t="s">
        <v>573</v>
      </c>
      <c r="C29" s="92"/>
      <c r="D29" s="91"/>
      <c r="E29" s="90"/>
    </row>
    <row r="30" spans="1:5" x14ac:dyDescent="0.2">
      <c r="A30" s="93"/>
      <c r="B30" s="96"/>
      <c r="C30" s="92"/>
      <c r="D30" s="91"/>
      <c r="E30" s="90"/>
    </row>
    <row r="31" spans="1:5" ht="60" x14ac:dyDescent="0.2">
      <c r="A31" s="93" t="s">
        <v>545</v>
      </c>
      <c r="B31" s="96" t="s">
        <v>198</v>
      </c>
      <c r="C31" s="92"/>
      <c r="D31" s="91"/>
      <c r="E31" s="90"/>
    </row>
    <row r="32" spans="1:5" ht="48" x14ac:dyDescent="0.2">
      <c r="A32" s="93" t="s">
        <v>544</v>
      </c>
      <c r="B32" s="96" t="s">
        <v>437</v>
      </c>
      <c r="C32" s="92" t="s">
        <v>543</v>
      </c>
      <c r="D32" s="91" t="s">
        <v>539</v>
      </c>
      <c r="E32" s="90" t="s">
        <v>439</v>
      </c>
    </row>
    <row r="33" spans="1:5" ht="27.75" customHeight="1" x14ac:dyDescent="0.2">
      <c r="A33" s="93" t="s">
        <v>701</v>
      </c>
      <c r="B33" s="96" t="s">
        <v>201</v>
      </c>
      <c r="C33" s="92"/>
      <c r="D33" s="91"/>
      <c r="E33" s="90"/>
    </row>
    <row r="34" spans="1:5" ht="36" x14ac:dyDescent="0.2">
      <c r="A34" s="93" t="s">
        <v>542</v>
      </c>
      <c r="B34" s="96" t="s">
        <v>698</v>
      </c>
      <c r="C34" s="92"/>
      <c r="D34" s="91"/>
      <c r="E34" s="90"/>
    </row>
    <row r="35" spans="1:5" ht="48" x14ac:dyDescent="0.2">
      <c r="A35" s="93" t="s">
        <v>541</v>
      </c>
      <c r="B35" s="91" t="s">
        <v>437</v>
      </c>
      <c r="C35" s="92" t="s">
        <v>540</v>
      </c>
      <c r="D35" s="91" t="s">
        <v>539</v>
      </c>
      <c r="E35" s="90" t="s">
        <v>439</v>
      </c>
    </row>
    <row r="36" spans="1:5" ht="48" x14ac:dyDescent="0.2">
      <c r="A36" s="93" t="s">
        <v>702</v>
      </c>
      <c r="B36" s="91" t="s">
        <v>668</v>
      </c>
      <c r="C36" s="92"/>
      <c r="D36" s="91"/>
      <c r="E36" s="90"/>
    </row>
    <row r="37" spans="1:5" ht="36" x14ac:dyDescent="0.2">
      <c r="A37" s="93" t="s">
        <v>703</v>
      </c>
      <c r="B37" s="91" t="s">
        <v>586</v>
      </c>
      <c r="C37" s="92"/>
      <c r="D37" s="91"/>
      <c r="E37" s="90"/>
    </row>
    <row r="38" spans="1:5" ht="36" x14ac:dyDescent="0.2">
      <c r="A38" s="93" t="s">
        <v>704</v>
      </c>
      <c r="B38" s="91" t="s">
        <v>669</v>
      </c>
      <c r="C38" s="92"/>
      <c r="D38" s="91"/>
      <c r="E38" s="90"/>
    </row>
    <row r="39" spans="1:5" ht="36" x14ac:dyDescent="0.2">
      <c r="A39" s="93" t="s">
        <v>705</v>
      </c>
      <c r="B39" s="91" t="s">
        <v>633</v>
      </c>
      <c r="C39" s="92"/>
      <c r="D39" s="91"/>
      <c r="E39" s="90"/>
    </row>
    <row r="40" spans="1:5" ht="36" x14ac:dyDescent="0.2">
      <c r="A40" s="95" t="s">
        <v>57</v>
      </c>
      <c r="B40" s="94" t="s">
        <v>206</v>
      </c>
      <c r="C40" s="92"/>
      <c r="D40" s="91"/>
      <c r="E40" s="90"/>
    </row>
    <row r="41" spans="1:5" ht="36" x14ac:dyDescent="0.2">
      <c r="A41" s="93" t="s">
        <v>68</v>
      </c>
      <c r="B41" s="91" t="s">
        <v>430</v>
      </c>
      <c r="C41" s="92" t="s">
        <v>538</v>
      </c>
      <c r="D41" s="91" t="s">
        <v>432</v>
      </c>
      <c r="E41" s="90" t="s">
        <v>436</v>
      </c>
    </row>
    <row r="42" spans="1:5" ht="48" x14ac:dyDescent="0.2">
      <c r="A42" s="93" t="s">
        <v>69</v>
      </c>
      <c r="B42" s="91" t="s">
        <v>430</v>
      </c>
      <c r="C42" s="92" t="s">
        <v>537</v>
      </c>
      <c r="D42" s="91" t="s">
        <v>432</v>
      </c>
      <c r="E42" s="90" t="s">
        <v>436</v>
      </c>
    </row>
    <row r="43" spans="1:5" ht="59.25" customHeight="1" x14ac:dyDescent="0.2">
      <c r="A43" s="93" t="s">
        <v>71</v>
      </c>
      <c r="B43" s="91" t="s">
        <v>437</v>
      </c>
      <c r="C43" s="92" t="s">
        <v>536</v>
      </c>
      <c r="D43" s="91" t="s">
        <v>432</v>
      </c>
      <c r="E43" s="90" t="s">
        <v>436</v>
      </c>
    </row>
    <row r="44" spans="1:5" ht="60" customHeight="1" x14ac:dyDescent="0.2">
      <c r="A44" s="93" t="s">
        <v>73</v>
      </c>
      <c r="B44" s="91" t="s">
        <v>569</v>
      </c>
      <c r="C44" s="92" t="s">
        <v>566</v>
      </c>
      <c r="D44" s="91" t="s">
        <v>432</v>
      </c>
      <c r="E44" s="90" t="s">
        <v>436</v>
      </c>
    </row>
    <row r="45" spans="1:5" ht="39" customHeight="1" x14ac:dyDescent="0.2">
      <c r="A45" s="93" t="s">
        <v>76</v>
      </c>
      <c r="B45" s="91" t="s">
        <v>437</v>
      </c>
      <c r="C45" s="92" t="s">
        <v>567</v>
      </c>
      <c r="D45" s="91" t="s">
        <v>432</v>
      </c>
      <c r="E45" s="90" t="s">
        <v>436</v>
      </c>
    </row>
    <row r="46" spans="1:5" ht="48" customHeight="1" x14ac:dyDescent="0.2">
      <c r="A46" s="93" t="s">
        <v>86</v>
      </c>
      <c r="B46" s="91" t="s">
        <v>569</v>
      </c>
      <c r="C46" s="92" t="s">
        <v>568</v>
      </c>
      <c r="D46" s="91" t="s">
        <v>432</v>
      </c>
      <c r="E46" s="90" t="s">
        <v>436</v>
      </c>
    </row>
    <row r="47" spans="1:5" ht="48" customHeight="1" x14ac:dyDescent="0.2">
      <c r="A47" s="93" t="s">
        <v>87</v>
      </c>
      <c r="B47" s="91" t="s">
        <v>570</v>
      </c>
      <c r="C47" s="92" t="s">
        <v>535</v>
      </c>
      <c r="D47" s="91" t="s">
        <v>432</v>
      </c>
      <c r="E47" s="90" t="s">
        <v>436</v>
      </c>
    </row>
    <row r="49" spans="3:3" x14ac:dyDescent="0.2">
      <c r="C49" s="89"/>
    </row>
  </sheetData>
  <mergeCells count="3">
    <mergeCell ref="D1:E1"/>
    <mergeCell ref="A4:E4"/>
    <mergeCell ref="A5:E5"/>
  </mergeCells>
  <pageMargins left="0.23622047244094491" right="0.23622047244094491" top="0.15748031496062992" bottom="0.15748031496062992" header="0.31496062992125984" footer="0.31496062992125984"/>
  <pageSetup paperSize="9" scale="4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8"/>
  <sheetViews>
    <sheetView zoomScale="75" zoomScaleNormal="75" workbookViewId="0">
      <pane xSplit="3" ySplit="8" topLeftCell="D9" activePane="bottomRight" state="frozen"/>
      <selection activeCell="E102" sqref="E102"/>
      <selection pane="topRight" activeCell="E102" sqref="E102"/>
      <selection pane="bottomLeft" activeCell="E102" sqref="E102"/>
      <selection pane="bottomRight" activeCell="G105" sqref="G105"/>
    </sheetView>
  </sheetViews>
  <sheetFormatPr defaultColWidth="9.140625" defaultRowHeight="15.75" x14ac:dyDescent="0.25"/>
  <cols>
    <col min="1" max="1" width="10.28515625" style="46" customWidth="1"/>
    <col min="2" max="2" width="49" style="44" customWidth="1"/>
    <col min="3" max="3" width="13.7109375" style="47" customWidth="1"/>
    <col min="4" max="5" width="13" style="47" customWidth="1"/>
    <col min="6" max="7" width="13.28515625" style="47" customWidth="1"/>
    <col min="8" max="8" width="13.28515625" style="171" bestFit="1" customWidth="1"/>
    <col min="9" max="9" width="13.28515625" style="174" bestFit="1" customWidth="1"/>
    <col min="10" max="10" width="12.7109375" style="44" bestFit="1" customWidth="1"/>
    <col min="11" max="11" width="12.7109375" style="151" customWidth="1"/>
    <col min="12" max="16384" width="9.140625" style="44"/>
  </cols>
  <sheetData>
    <row r="1" spans="1:11" s="3" customFormat="1" x14ac:dyDescent="0.25">
      <c r="A1" s="33"/>
      <c r="D1" s="341"/>
      <c r="E1" s="341"/>
      <c r="F1" s="341"/>
      <c r="G1" s="77"/>
      <c r="K1" s="152"/>
    </row>
    <row r="2" spans="1:11" s="3" customFormat="1" x14ac:dyDescent="0.25">
      <c r="A2" s="33"/>
      <c r="D2" s="341"/>
      <c r="E2" s="341"/>
      <c r="F2" s="341"/>
      <c r="G2" s="77"/>
      <c r="H2" s="331" t="s">
        <v>123</v>
      </c>
      <c r="I2" s="332"/>
      <c r="J2" s="85"/>
      <c r="K2" s="152"/>
    </row>
    <row r="3" spans="1:11" x14ac:dyDescent="0.25">
      <c r="H3" s="333" t="s">
        <v>78</v>
      </c>
      <c r="I3" s="334"/>
      <c r="J3" s="334"/>
    </row>
    <row r="4" spans="1:11" ht="18.75" x14ac:dyDescent="0.25">
      <c r="A4" s="325" t="s">
        <v>124</v>
      </c>
      <c r="B4" s="325"/>
      <c r="C4" s="325"/>
      <c r="D4" s="325"/>
      <c r="E4" s="325"/>
      <c r="F4" s="325"/>
      <c r="G4" s="337"/>
    </row>
    <row r="5" spans="1:11" ht="18.75" x14ac:dyDescent="0.25">
      <c r="A5" s="325" t="s">
        <v>631</v>
      </c>
      <c r="B5" s="325"/>
      <c r="C5" s="325"/>
      <c r="D5" s="325"/>
      <c r="E5" s="325"/>
      <c r="F5" s="325"/>
      <c r="G5" s="337"/>
    </row>
    <row r="7" spans="1:11" s="47" customFormat="1" ht="15.75" customHeight="1" x14ac:dyDescent="0.25">
      <c r="A7" s="326" t="s">
        <v>0</v>
      </c>
      <c r="B7" s="327" t="s">
        <v>125</v>
      </c>
      <c r="C7" s="327" t="s">
        <v>126</v>
      </c>
      <c r="D7" s="342"/>
      <c r="E7" s="343"/>
      <c r="F7" s="343"/>
      <c r="G7" s="343"/>
      <c r="H7" s="343"/>
      <c r="I7" s="343"/>
      <c r="J7" s="343"/>
      <c r="K7" s="344"/>
    </row>
    <row r="8" spans="1:11" s="47" customFormat="1" ht="51" customHeight="1" x14ac:dyDescent="0.25">
      <c r="A8" s="326"/>
      <c r="B8" s="327"/>
      <c r="C8" s="327"/>
      <c r="D8" s="74" t="s">
        <v>25</v>
      </c>
      <c r="E8" s="74" t="s">
        <v>34</v>
      </c>
      <c r="F8" s="74" t="s">
        <v>27</v>
      </c>
      <c r="G8" s="74" t="s">
        <v>511</v>
      </c>
      <c r="H8" s="170" t="s">
        <v>514</v>
      </c>
      <c r="I8" s="173" t="s">
        <v>515</v>
      </c>
      <c r="J8" s="74" t="s">
        <v>516</v>
      </c>
      <c r="K8" s="150" t="s">
        <v>629</v>
      </c>
    </row>
    <row r="9" spans="1:11" ht="62.25" customHeight="1" x14ac:dyDescent="0.25">
      <c r="A9" s="60" t="s">
        <v>85</v>
      </c>
      <c r="B9" s="61" t="s">
        <v>638</v>
      </c>
      <c r="C9" s="74"/>
      <c r="D9" s="74"/>
      <c r="E9" s="74"/>
      <c r="F9" s="74"/>
      <c r="G9" s="74"/>
      <c r="H9" s="6"/>
      <c r="I9" s="6"/>
      <c r="J9" s="6"/>
      <c r="K9" s="150"/>
    </row>
    <row r="10" spans="1:11" ht="78.75" x14ac:dyDescent="0.25">
      <c r="A10" s="156" t="s">
        <v>131</v>
      </c>
      <c r="B10" s="6" t="s">
        <v>132</v>
      </c>
      <c r="C10" s="74" t="s">
        <v>133</v>
      </c>
      <c r="D10" s="78">
        <v>2514.8000000000002</v>
      </c>
      <c r="E10" s="78">
        <v>2859.7</v>
      </c>
      <c r="F10" s="78">
        <v>2090</v>
      </c>
      <c r="G10" s="53">
        <v>2300</v>
      </c>
      <c r="H10" s="53">
        <v>1896.6</v>
      </c>
      <c r="I10" s="53">
        <v>1786.9</v>
      </c>
      <c r="J10" s="53">
        <v>1877.5</v>
      </c>
      <c r="K10" s="155">
        <v>1989.6</v>
      </c>
    </row>
    <row r="11" spans="1:11" ht="47.25" x14ac:dyDescent="0.25">
      <c r="A11" s="156" t="s">
        <v>134</v>
      </c>
      <c r="B11" s="6" t="s">
        <v>135</v>
      </c>
      <c r="C11" s="74" t="s">
        <v>133</v>
      </c>
      <c r="D11" s="78">
        <v>723.11099999999999</v>
      </c>
      <c r="E11" s="78">
        <v>851.8</v>
      </c>
      <c r="F11" s="78">
        <v>503.9</v>
      </c>
      <c r="G11" s="53">
        <v>750</v>
      </c>
      <c r="H11" s="53">
        <v>650</v>
      </c>
      <c r="I11" s="53">
        <v>680</v>
      </c>
      <c r="J11" s="53">
        <v>720</v>
      </c>
      <c r="K11" s="150">
        <v>750</v>
      </c>
    </row>
    <row r="12" spans="1:11" ht="47.25" x14ac:dyDescent="0.25">
      <c r="A12" s="156" t="s">
        <v>136</v>
      </c>
      <c r="B12" s="6" t="s">
        <v>137</v>
      </c>
      <c r="C12" s="74" t="s">
        <v>138</v>
      </c>
      <c r="D12" s="78">
        <v>18200.400000000001</v>
      </c>
      <c r="E12" s="78">
        <v>18962.400000000001</v>
      </c>
      <c r="F12" s="78">
        <v>19203.099999999999</v>
      </c>
      <c r="G12" s="53">
        <v>21470.55</v>
      </c>
      <c r="H12" s="53">
        <v>25716.400000000001</v>
      </c>
      <c r="I12" s="53">
        <v>27011.4</v>
      </c>
      <c r="J12" s="53">
        <v>28902.2</v>
      </c>
      <c r="K12" s="150">
        <v>30636.3</v>
      </c>
    </row>
    <row r="13" spans="1:11" ht="54" customHeight="1" x14ac:dyDescent="0.25">
      <c r="A13" s="60" t="s">
        <v>35</v>
      </c>
      <c r="B13" s="61" t="s">
        <v>139</v>
      </c>
      <c r="C13" s="74"/>
      <c r="D13" s="74"/>
      <c r="E13" s="74"/>
      <c r="F13" s="131"/>
      <c r="G13" s="131"/>
      <c r="H13" s="6"/>
      <c r="I13" s="6"/>
      <c r="J13" s="6"/>
      <c r="K13" s="150"/>
    </row>
    <row r="14" spans="1:11" ht="56.25" customHeight="1" x14ac:dyDescent="0.25">
      <c r="A14" s="156" t="s">
        <v>140</v>
      </c>
      <c r="B14" s="6" t="s">
        <v>141</v>
      </c>
      <c r="C14" s="74"/>
      <c r="D14" s="74"/>
      <c r="E14" s="74"/>
      <c r="F14" s="131"/>
      <c r="G14" s="131"/>
      <c r="H14" s="6"/>
      <c r="I14" s="6"/>
      <c r="J14" s="6"/>
      <c r="K14" s="150"/>
    </row>
    <row r="15" spans="1:11" ht="78.75" x14ac:dyDescent="0.25">
      <c r="A15" s="156" t="s">
        <v>142</v>
      </c>
      <c r="B15" s="6" t="s">
        <v>143</v>
      </c>
      <c r="C15" s="74" t="s">
        <v>144</v>
      </c>
      <c r="D15" s="74" t="s">
        <v>145</v>
      </c>
      <c r="E15" s="74" t="s">
        <v>145</v>
      </c>
      <c r="F15" s="131" t="s">
        <v>145</v>
      </c>
      <c r="G15" s="131" t="s">
        <v>145</v>
      </c>
      <c r="H15" s="170" t="s">
        <v>145</v>
      </c>
      <c r="I15" s="173" t="s">
        <v>145</v>
      </c>
      <c r="J15" s="131" t="s">
        <v>145</v>
      </c>
      <c r="K15" s="150" t="s">
        <v>145</v>
      </c>
    </row>
    <row r="16" spans="1:11" ht="31.5" x14ac:dyDescent="0.25">
      <c r="A16" s="156" t="s">
        <v>146</v>
      </c>
      <c r="B16" s="6" t="s">
        <v>147</v>
      </c>
      <c r="C16" s="74" t="s">
        <v>144</v>
      </c>
      <c r="D16" s="74">
        <v>100</v>
      </c>
      <c r="E16" s="74">
        <v>100</v>
      </c>
      <c r="F16" s="131">
        <v>100</v>
      </c>
      <c r="G16" s="131">
        <v>100</v>
      </c>
      <c r="H16" s="170">
        <v>100</v>
      </c>
      <c r="I16" s="173">
        <v>100</v>
      </c>
      <c r="J16" s="131">
        <v>100</v>
      </c>
      <c r="K16" s="150">
        <v>100</v>
      </c>
    </row>
    <row r="17" spans="1:11" ht="31.5" x14ac:dyDescent="0.25">
      <c r="A17" s="73" t="s">
        <v>36</v>
      </c>
      <c r="B17" s="6" t="s">
        <v>149</v>
      </c>
      <c r="C17" s="74"/>
      <c r="D17" s="74"/>
      <c r="E17" s="74"/>
      <c r="F17" s="131"/>
      <c r="G17" s="131"/>
      <c r="H17" s="6"/>
      <c r="I17" s="6"/>
      <c r="J17" s="6"/>
      <c r="K17" s="150"/>
    </row>
    <row r="18" spans="1:11" ht="15.75" customHeight="1" x14ac:dyDescent="0.25">
      <c r="A18" s="156" t="s">
        <v>150</v>
      </c>
      <c r="B18" s="6" t="s">
        <v>151</v>
      </c>
      <c r="C18" s="74" t="s">
        <v>152</v>
      </c>
      <c r="D18" s="74">
        <v>132</v>
      </c>
      <c r="E18" s="74">
        <v>132</v>
      </c>
      <c r="F18" s="131">
        <v>132</v>
      </c>
      <c r="G18" s="131">
        <v>128</v>
      </c>
      <c r="H18" s="170">
        <v>126</v>
      </c>
      <c r="I18" s="173">
        <v>128</v>
      </c>
      <c r="J18" s="131">
        <v>130</v>
      </c>
      <c r="K18" s="150">
        <v>131</v>
      </c>
    </row>
    <row r="19" spans="1:11" ht="94.5" x14ac:dyDescent="0.25">
      <c r="A19" s="156" t="s">
        <v>153</v>
      </c>
      <c r="B19" s="6" t="s">
        <v>154</v>
      </c>
      <c r="C19" s="74" t="s">
        <v>144</v>
      </c>
      <c r="D19" s="74">
        <v>32.1</v>
      </c>
      <c r="E19" s="74">
        <v>32.200000000000003</v>
      </c>
      <c r="F19" s="131">
        <v>32.299999999999997</v>
      </c>
      <c r="G19" s="131">
        <v>29.4</v>
      </c>
      <c r="H19" s="170">
        <v>32.5</v>
      </c>
      <c r="I19" s="173">
        <v>33.200000000000003</v>
      </c>
      <c r="J19" s="131">
        <v>33.299999999999997</v>
      </c>
      <c r="K19" s="150">
        <v>33.4</v>
      </c>
    </row>
    <row r="20" spans="1:11" ht="31.5" customHeight="1" x14ac:dyDescent="0.25">
      <c r="A20" s="156" t="s">
        <v>155</v>
      </c>
      <c r="B20" s="6" t="s">
        <v>156</v>
      </c>
      <c r="C20" s="74" t="s">
        <v>138</v>
      </c>
      <c r="D20" s="48">
        <v>13588.7</v>
      </c>
      <c r="E20" s="48">
        <v>13928.5</v>
      </c>
      <c r="F20" s="48">
        <v>14346.3</v>
      </c>
      <c r="G20" s="131">
        <v>14776.7</v>
      </c>
      <c r="H20" s="170">
        <v>17694</v>
      </c>
      <c r="I20" s="173">
        <v>18261</v>
      </c>
      <c r="J20" s="53">
        <v>19883</v>
      </c>
      <c r="K20" s="150">
        <v>20347</v>
      </c>
    </row>
    <row r="21" spans="1:11" ht="63" x14ac:dyDescent="0.25">
      <c r="A21" s="156" t="s">
        <v>157</v>
      </c>
      <c r="B21" s="6" t="s">
        <v>158</v>
      </c>
      <c r="C21" s="74" t="s">
        <v>133</v>
      </c>
      <c r="D21" s="78">
        <v>2107.6999999999998</v>
      </c>
      <c r="E21" s="78">
        <v>2435.4</v>
      </c>
      <c r="F21" s="78">
        <v>2527.3000000000002</v>
      </c>
      <c r="G21" s="53">
        <v>2635</v>
      </c>
      <c r="H21" s="53">
        <v>3364.1</v>
      </c>
      <c r="I21" s="53">
        <v>3539.3</v>
      </c>
      <c r="J21" s="53">
        <v>3931.1</v>
      </c>
      <c r="K21" s="150">
        <v>4177.8999999999996</v>
      </c>
    </row>
    <row r="22" spans="1:11" ht="63" x14ac:dyDescent="0.25">
      <c r="A22" s="156" t="s">
        <v>159</v>
      </c>
      <c r="B22" s="6" t="s">
        <v>532</v>
      </c>
      <c r="C22" s="74" t="s">
        <v>133</v>
      </c>
      <c r="D22" s="74">
        <v>24.4</v>
      </c>
      <c r="E22" s="74">
        <v>28.8</v>
      </c>
      <c r="F22" s="131">
        <v>26.9</v>
      </c>
      <c r="G22" s="131">
        <v>26.9</v>
      </c>
      <c r="H22" s="170">
        <v>26.9</v>
      </c>
      <c r="I22" s="173">
        <v>27</v>
      </c>
      <c r="J22" s="131">
        <v>27.1</v>
      </c>
      <c r="K22" s="150">
        <v>27.3</v>
      </c>
    </row>
    <row r="23" spans="1:11" ht="31.5" x14ac:dyDescent="0.25">
      <c r="A23" s="73" t="s">
        <v>37</v>
      </c>
      <c r="B23" s="6" t="s">
        <v>161</v>
      </c>
      <c r="C23" s="74"/>
      <c r="D23" s="74"/>
      <c r="E23" s="74"/>
      <c r="F23" s="131"/>
      <c r="G23" s="131"/>
      <c r="H23" s="6"/>
      <c r="I23" s="6"/>
      <c r="J23" s="6"/>
      <c r="K23" s="150"/>
    </row>
    <row r="24" spans="1:11" ht="94.5" x14ac:dyDescent="0.25">
      <c r="A24" s="73" t="s">
        <v>162</v>
      </c>
      <c r="B24" s="6" t="s">
        <v>163</v>
      </c>
      <c r="C24" s="74" t="s">
        <v>144</v>
      </c>
      <c r="D24" s="74">
        <f>150/1250*100</f>
        <v>12</v>
      </c>
      <c r="E24" s="74">
        <f>105/1200*100</f>
        <v>8.75</v>
      </c>
      <c r="F24" s="53">
        <f>100/1200*100</f>
        <v>8.3333333333333321</v>
      </c>
      <c r="G24" s="53">
        <v>8</v>
      </c>
      <c r="H24" s="53">
        <v>8</v>
      </c>
      <c r="I24" s="53">
        <v>8</v>
      </c>
      <c r="J24" s="53">
        <v>8</v>
      </c>
      <c r="K24" s="53">
        <v>8</v>
      </c>
    </row>
    <row r="25" spans="1:11" ht="63" x14ac:dyDescent="0.25">
      <c r="A25" s="73" t="s">
        <v>466</v>
      </c>
      <c r="B25" s="6" t="s">
        <v>528</v>
      </c>
      <c r="C25" s="74"/>
      <c r="D25" s="74"/>
      <c r="E25" s="74"/>
      <c r="F25" s="74"/>
      <c r="G25" s="74"/>
      <c r="H25" s="6"/>
      <c r="I25" s="6"/>
      <c r="J25" s="6"/>
      <c r="K25" s="150"/>
    </row>
    <row r="26" spans="1:11" ht="61.5" customHeight="1" x14ac:dyDescent="0.25">
      <c r="A26" s="73" t="s">
        <v>468</v>
      </c>
      <c r="B26" s="6" t="s">
        <v>529</v>
      </c>
      <c r="C26" s="74" t="s">
        <v>469</v>
      </c>
      <c r="D26" s="74" t="s">
        <v>148</v>
      </c>
      <c r="E26" s="74" t="s">
        <v>148</v>
      </c>
      <c r="F26" s="74" t="s">
        <v>148</v>
      </c>
      <c r="G26" s="120" t="s">
        <v>470</v>
      </c>
      <c r="H26" s="170" t="s">
        <v>526</v>
      </c>
      <c r="I26" s="173" t="s">
        <v>523</v>
      </c>
      <c r="J26" s="74" t="s">
        <v>523</v>
      </c>
      <c r="K26" s="150" t="s">
        <v>148</v>
      </c>
    </row>
    <row r="27" spans="1:11" ht="54" customHeight="1" x14ac:dyDescent="0.25">
      <c r="A27" s="73" t="s">
        <v>498</v>
      </c>
      <c r="B27" s="6" t="s">
        <v>504</v>
      </c>
      <c r="C27" s="74"/>
      <c r="D27" s="74"/>
      <c r="E27" s="74"/>
      <c r="F27" s="74"/>
      <c r="G27" s="74"/>
      <c r="H27" s="6"/>
      <c r="I27" s="6"/>
      <c r="J27" s="6"/>
      <c r="K27" s="150"/>
    </row>
    <row r="28" spans="1:11" ht="107.25" customHeight="1" x14ac:dyDescent="0.25">
      <c r="A28" s="73" t="s">
        <v>499</v>
      </c>
      <c r="B28" s="6" t="s">
        <v>503</v>
      </c>
      <c r="C28" s="74" t="s">
        <v>412</v>
      </c>
      <c r="D28" s="74">
        <v>0</v>
      </c>
      <c r="E28" s="74">
        <v>0.03</v>
      </c>
      <c r="F28" s="74">
        <v>0</v>
      </c>
      <c r="G28" s="74">
        <v>0</v>
      </c>
      <c r="H28" s="170">
        <v>0</v>
      </c>
      <c r="I28" s="173">
        <v>0</v>
      </c>
      <c r="J28" s="74">
        <v>0</v>
      </c>
      <c r="K28" s="150">
        <v>0</v>
      </c>
    </row>
    <row r="29" spans="1:11" ht="107.25" customHeight="1" x14ac:dyDescent="0.25">
      <c r="A29" s="73" t="s">
        <v>502</v>
      </c>
      <c r="B29" s="6" t="s">
        <v>533</v>
      </c>
      <c r="C29" s="74" t="s">
        <v>412</v>
      </c>
      <c r="D29" s="74">
        <v>0</v>
      </c>
      <c r="E29" s="74">
        <v>1</v>
      </c>
      <c r="F29" s="74">
        <v>1</v>
      </c>
      <c r="G29" s="74">
        <v>1</v>
      </c>
      <c r="H29" s="170">
        <v>1</v>
      </c>
      <c r="I29" s="173">
        <v>1</v>
      </c>
      <c r="J29" s="74">
        <v>1</v>
      </c>
      <c r="K29" s="150">
        <v>1</v>
      </c>
    </row>
    <row r="30" spans="1:11" ht="36.75" customHeight="1" x14ac:dyDescent="0.25">
      <c r="A30" s="60" t="s">
        <v>57</v>
      </c>
      <c r="B30" s="61" t="s">
        <v>164</v>
      </c>
      <c r="C30" s="166"/>
      <c r="D30" s="166"/>
      <c r="E30" s="166"/>
      <c r="F30" s="166"/>
      <c r="G30" s="166"/>
      <c r="H30" s="6"/>
      <c r="I30" s="6"/>
      <c r="J30" s="6"/>
      <c r="K30" s="166"/>
    </row>
    <row r="31" spans="1:11" ht="47.25" x14ac:dyDescent="0.25">
      <c r="A31" s="73" t="s">
        <v>68</v>
      </c>
      <c r="B31" s="6" t="s">
        <v>165</v>
      </c>
      <c r="C31" s="74"/>
      <c r="D31" s="74"/>
      <c r="E31" s="74"/>
      <c r="F31" s="74"/>
      <c r="G31" s="74"/>
      <c r="H31" s="6"/>
      <c r="I31" s="6"/>
      <c r="J31" s="6"/>
      <c r="K31" s="150"/>
    </row>
    <row r="32" spans="1:11" ht="31.5" x14ac:dyDescent="0.25">
      <c r="A32" s="73" t="s">
        <v>166</v>
      </c>
      <c r="B32" s="6" t="s">
        <v>512</v>
      </c>
      <c r="C32" s="74" t="s">
        <v>513</v>
      </c>
      <c r="D32" s="74">
        <v>252</v>
      </c>
      <c r="E32" s="74">
        <v>350</v>
      </c>
      <c r="F32" s="74">
        <v>340</v>
      </c>
      <c r="G32" s="74">
        <v>330</v>
      </c>
      <c r="H32" s="170">
        <v>180</v>
      </c>
      <c r="I32" s="173">
        <v>175</v>
      </c>
      <c r="J32" s="137">
        <v>170</v>
      </c>
      <c r="K32" s="150">
        <v>160</v>
      </c>
    </row>
    <row r="33" spans="1:11" ht="47.25" customHeight="1" x14ac:dyDescent="0.25">
      <c r="A33" s="73" t="s">
        <v>168</v>
      </c>
      <c r="B33" s="6" t="s">
        <v>169</v>
      </c>
      <c r="C33" s="74" t="s">
        <v>170</v>
      </c>
      <c r="D33" s="52">
        <v>3100</v>
      </c>
      <c r="E33" s="52">
        <v>3100</v>
      </c>
      <c r="F33" s="79">
        <v>3100</v>
      </c>
      <c r="G33" s="74">
        <v>3150</v>
      </c>
      <c r="H33" s="170">
        <v>3150</v>
      </c>
      <c r="I33" s="173">
        <v>3200</v>
      </c>
      <c r="J33" s="74">
        <v>3200</v>
      </c>
      <c r="K33" s="150">
        <v>3200</v>
      </c>
    </row>
    <row r="34" spans="1:11" ht="63" x14ac:dyDescent="0.25">
      <c r="A34" s="73" t="s">
        <v>69</v>
      </c>
      <c r="B34" s="6" t="s">
        <v>171</v>
      </c>
      <c r="C34" s="74"/>
      <c r="D34" s="74"/>
      <c r="E34" s="74"/>
      <c r="F34" s="74"/>
      <c r="G34" s="74"/>
      <c r="H34" s="6"/>
      <c r="I34" s="6"/>
      <c r="J34" s="6"/>
      <c r="K34" s="150"/>
    </row>
    <row r="35" spans="1:11" ht="31.5" x14ac:dyDescent="0.25">
      <c r="A35" s="73" t="s">
        <v>172</v>
      </c>
      <c r="B35" s="6" t="s">
        <v>530</v>
      </c>
      <c r="C35" s="74" t="s">
        <v>513</v>
      </c>
      <c r="D35" s="74">
        <v>30</v>
      </c>
      <c r="E35" s="74">
        <v>28</v>
      </c>
      <c r="F35" s="74">
        <v>28</v>
      </c>
      <c r="G35" s="74">
        <v>26</v>
      </c>
      <c r="H35" s="170">
        <v>50.9</v>
      </c>
      <c r="I35" s="173">
        <v>43</v>
      </c>
      <c r="J35" s="74">
        <v>43</v>
      </c>
      <c r="K35" s="150">
        <v>42</v>
      </c>
    </row>
    <row r="36" spans="1:11" ht="63" x14ac:dyDescent="0.25">
      <c r="A36" s="73" t="s">
        <v>174</v>
      </c>
      <c r="B36" s="6" t="s">
        <v>175</v>
      </c>
      <c r="C36" s="74" t="s">
        <v>170</v>
      </c>
      <c r="D36" s="52">
        <v>3550</v>
      </c>
      <c r="E36" s="52">
        <v>3550</v>
      </c>
      <c r="F36" s="52">
        <v>3550</v>
      </c>
      <c r="G36" s="52">
        <v>3550</v>
      </c>
      <c r="H36" s="52">
        <v>3550</v>
      </c>
      <c r="I36" s="52">
        <v>3550</v>
      </c>
      <c r="J36" s="52">
        <v>3550</v>
      </c>
      <c r="K36" s="150">
        <v>3550</v>
      </c>
    </row>
    <row r="37" spans="1:11" s="144" customFormat="1" ht="47.25" x14ac:dyDescent="0.25">
      <c r="A37" s="142" t="s">
        <v>617</v>
      </c>
      <c r="B37" s="6" t="s">
        <v>618</v>
      </c>
      <c r="C37" s="143" t="s">
        <v>619</v>
      </c>
      <c r="D37" s="52"/>
      <c r="E37" s="145">
        <v>74.2</v>
      </c>
      <c r="F37" s="145">
        <v>82.4</v>
      </c>
      <c r="G37" s="145">
        <v>73.400000000000006</v>
      </c>
      <c r="H37" s="145">
        <v>73.400000000000006</v>
      </c>
      <c r="I37" s="145">
        <v>73.3</v>
      </c>
      <c r="J37" s="145">
        <v>73.2</v>
      </c>
      <c r="K37" s="150">
        <v>73.2</v>
      </c>
    </row>
    <row r="38" spans="1:11" s="144" customFormat="1" ht="47.25" x14ac:dyDescent="0.25">
      <c r="A38" s="142" t="s">
        <v>639</v>
      </c>
      <c r="B38" s="6" t="s">
        <v>620</v>
      </c>
      <c r="C38" s="143" t="s">
        <v>619</v>
      </c>
      <c r="D38" s="52"/>
      <c r="E38" s="145">
        <v>51.9</v>
      </c>
      <c r="F38" s="145">
        <v>43.4</v>
      </c>
      <c r="G38" s="145">
        <v>15.4</v>
      </c>
      <c r="H38" s="145">
        <v>15.4</v>
      </c>
      <c r="I38" s="145">
        <v>15.3</v>
      </c>
      <c r="J38" s="145">
        <v>15</v>
      </c>
      <c r="K38" s="150">
        <v>15</v>
      </c>
    </row>
    <row r="39" spans="1:11" ht="31.5" x14ac:dyDescent="0.25">
      <c r="A39" s="73" t="s">
        <v>71</v>
      </c>
      <c r="B39" s="6" t="s">
        <v>176</v>
      </c>
      <c r="C39" s="74"/>
      <c r="D39" s="74"/>
      <c r="E39" s="74"/>
      <c r="F39" s="74"/>
      <c r="G39" s="74"/>
      <c r="H39" s="6"/>
      <c r="I39" s="6"/>
      <c r="J39" s="6"/>
      <c r="K39" s="150"/>
    </row>
    <row r="40" spans="1:11" ht="47.25" x14ac:dyDescent="0.25">
      <c r="A40" s="73" t="s">
        <v>177</v>
      </c>
      <c r="B40" s="6" t="s">
        <v>531</v>
      </c>
      <c r="C40" s="74" t="s">
        <v>170</v>
      </c>
      <c r="D40" s="52">
        <v>6720</v>
      </c>
      <c r="E40" s="52">
        <v>6750</v>
      </c>
      <c r="F40" s="52">
        <v>6800</v>
      </c>
      <c r="G40" s="74">
        <v>6850</v>
      </c>
      <c r="H40" s="170">
        <v>6880</v>
      </c>
      <c r="I40" s="173">
        <v>6900</v>
      </c>
      <c r="J40" s="74">
        <v>6950</v>
      </c>
      <c r="K40" s="150">
        <v>7000</v>
      </c>
    </row>
    <row r="41" spans="1:11" ht="31.5" x14ac:dyDescent="0.25">
      <c r="A41" s="73" t="s">
        <v>73</v>
      </c>
      <c r="B41" s="6" t="s">
        <v>179</v>
      </c>
      <c r="C41" s="74"/>
      <c r="D41" s="74"/>
      <c r="E41" s="74"/>
      <c r="F41" s="74"/>
      <c r="G41" s="74"/>
      <c r="H41" s="6"/>
      <c r="I41" s="6"/>
      <c r="J41" s="6"/>
      <c r="K41" s="150"/>
    </row>
    <row r="42" spans="1:11" ht="94.5" x14ac:dyDescent="0.25">
      <c r="A42" s="73" t="s">
        <v>180</v>
      </c>
      <c r="B42" s="6" t="s">
        <v>181</v>
      </c>
      <c r="C42" s="74" t="s">
        <v>152</v>
      </c>
      <c r="D42" s="86">
        <v>3</v>
      </c>
      <c r="E42" s="86">
        <v>7</v>
      </c>
      <c r="F42" s="86">
        <v>1</v>
      </c>
      <c r="G42" s="132">
        <v>3</v>
      </c>
      <c r="H42" s="170">
        <v>2</v>
      </c>
      <c r="I42" s="173">
        <v>2</v>
      </c>
      <c r="J42" s="74">
        <v>2</v>
      </c>
      <c r="K42" s="150">
        <v>2</v>
      </c>
    </row>
    <row r="43" spans="1:11" ht="31.5" x14ac:dyDescent="0.25">
      <c r="A43" s="73" t="s">
        <v>76</v>
      </c>
      <c r="B43" s="6" t="s">
        <v>182</v>
      </c>
      <c r="C43" s="74"/>
      <c r="D43" s="74"/>
      <c r="E43" s="74"/>
      <c r="F43" s="74"/>
      <c r="G43" s="132"/>
      <c r="H43" s="6"/>
      <c r="I43" s="6"/>
      <c r="J43" s="6"/>
      <c r="K43" s="150"/>
    </row>
    <row r="44" spans="1:11" ht="47.25" x14ac:dyDescent="0.25">
      <c r="A44" s="73" t="s">
        <v>183</v>
      </c>
      <c r="B44" s="6" t="s">
        <v>184</v>
      </c>
      <c r="C44" s="74" t="s">
        <v>170</v>
      </c>
      <c r="D44" s="79">
        <v>9851</v>
      </c>
      <c r="E44" s="79">
        <v>10350</v>
      </c>
      <c r="F44" s="79">
        <v>10800</v>
      </c>
      <c r="G44" s="132">
        <v>11500</v>
      </c>
      <c r="H44" s="170">
        <v>12200</v>
      </c>
      <c r="I44" s="173">
        <v>12800</v>
      </c>
      <c r="J44" s="74">
        <v>13300</v>
      </c>
      <c r="K44" s="150">
        <v>14000</v>
      </c>
    </row>
    <row r="45" spans="1:11" ht="31.5" x14ac:dyDescent="0.25">
      <c r="A45" s="73" t="s">
        <v>185</v>
      </c>
      <c r="B45" s="6" t="s">
        <v>186</v>
      </c>
      <c r="C45" s="74" t="s">
        <v>170</v>
      </c>
      <c r="D45" s="79">
        <v>5619</v>
      </c>
      <c r="E45" s="79">
        <v>5750</v>
      </c>
      <c r="F45" s="79">
        <v>1250</v>
      </c>
      <c r="G45" s="132">
        <v>2400</v>
      </c>
      <c r="H45" s="170">
        <v>6250</v>
      </c>
      <c r="I45" s="173">
        <v>6400</v>
      </c>
      <c r="J45" s="74">
        <v>6500</v>
      </c>
      <c r="K45" s="150">
        <v>6600</v>
      </c>
    </row>
    <row r="46" spans="1:11" s="149" customFormat="1" ht="31.5" x14ac:dyDescent="0.25">
      <c r="A46" s="158" t="s">
        <v>461</v>
      </c>
      <c r="B46" s="6" t="s">
        <v>623</v>
      </c>
      <c r="C46" s="159" t="s">
        <v>624</v>
      </c>
      <c r="D46" s="52">
        <v>0</v>
      </c>
      <c r="E46" s="52">
        <v>0</v>
      </c>
      <c r="F46" s="52">
        <v>0</v>
      </c>
      <c r="G46" s="159">
        <v>0</v>
      </c>
      <c r="H46" s="170">
        <v>1</v>
      </c>
      <c r="I46" s="173">
        <v>0</v>
      </c>
      <c r="J46" s="159">
        <v>0</v>
      </c>
      <c r="K46" s="150">
        <v>0</v>
      </c>
    </row>
    <row r="47" spans="1:11" ht="63" x14ac:dyDescent="0.25">
      <c r="A47" s="73" t="s">
        <v>86</v>
      </c>
      <c r="B47" s="6" t="s">
        <v>187</v>
      </c>
      <c r="C47" s="74"/>
      <c r="D47" s="74"/>
      <c r="E47" s="74"/>
      <c r="F47" s="74"/>
      <c r="G47" s="74"/>
      <c r="H47" s="6"/>
      <c r="I47" s="6"/>
      <c r="J47" s="6"/>
      <c r="K47" s="150"/>
    </row>
    <row r="48" spans="1:11" ht="31.5" x14ac:dyDescent="0.25">
      <c r="A48" s="73" t="s">
        <v>188</v>
      </c>
      <c r="B48" s="6" t="s">
        <v>189</v>
      </c>
      <c r="C48" s="74" t="s">
        <v>170</v>
      </c>
      <c r="D48" s="79">
        <v>6110</v>
      </c>
      <c r="E48" s="79">
        <v>6150</v>
      </c>
      <c r="F48" s="79">
        <v>2450</v>
      </c>
      <c r="G48" s="131">
        <v>1900</v>
      </c>
      <c r="H48" s="170">
        <v>6280</v>
      </c>
      <c r="I48" s="173">
        <v>6300</v>
      </c>
      <c r="J48" s="131">
        <v>6330</v>
      </c>
      <c r="K48" s="150">
        <v>6330</v>
      </c>
    </row>
    <row r="49" spans="1:11" ht="63" x14ac:dyDescent="0.25">
      <c r="A49" s="73" t="s">
        <v>190</v>
      </c>
      <c r="B49" s="6" t="s">
        <v>191</v>
      </c>
      <c r="C49" s="74" t="s">
        <v>152</v>
      </c>
      <c r="D49" s="74">
        <v>8</v>
      </c>
      <c r="E49" s="74">
        <v>8</v>
      </c>
      <c r="F49" s="131">
        <v>8</v>
      </c>
      <c r="G49" s="131">
        <v>8</v>
      </c>
      <c r="H49" s="170">
        <v>8</v>
      </c>
      <c r="I49" s="173">
        <v>9</v>
      </c>
      <c r="J49" s="131">
        <v>9</v>
      </c>
      <c r="K49" s="150">
        <v>9</v>
      </c>
    </row>
    <row r="50" spans="1:11" ht="31.5" customHeight="1" x14ac:dyDescent="0.25">
      <c r="A50" s="73" t="s">
        <v>87</v>
      </c>
      <c r="B50" s="6" t="s">
        <v>573</v>
      </c>
      <c r="C50" s="74"/>
      <c r="D50" s="74"/>
      <c r="E50" s="74"/>
      <c r="F50" s="131"/>
      <c r="G50" s="131"/>
      <c r="H50" s="6"/>
      <c r="I50" s="6"/>
      <c r="J50" s="6"/>
      <c r="K50" s="150"/>
    </row>
    <row r="51" spans="1:11" ht="31.5" x14ac:dyDescent="0.25">
      <c r="A51" s="73" t="s">
        <v>193</v>
      </c>
      <c r="B51" s="6" t="s">
        <v>194</v>
      </c>
      <c r="C51" s="74" t="s">
        <v>152</v>
      </c>
      <c r="D51" s="74">
        <v>1491</v>
      </c>
      <c r="E51" s="74">
        <v>1320</v>
      </c>
      <c r="F51" s="131">
        <v>1320</v>
      </c>
      <c r="G51" s="131">
        <v>1320</v>
      </c>
      <c r="H51" s="170">
        <v>1320</v>
      </c>
      <c r="I51" s="173">
        <v>1320</v>
      </c>
      <c r="J51" s="131">
        <v>1320</v>
      </c>
      <c r="K51" s="150">
        <v>1320</v>
      </c>
    </row>
    <row r="52" spans="1:11" ht="31.5" x14ac:dyDescent="0.25">
      <c r="A52" s="73" t="s">
        <v>195</v>
      </c>
      <c r="B52" s="6" t="s">
        <v>196</v>
      </c>
      <c r="C52" s="74" t="s">
        <v>197</v>
      </c>
      <c r="D52" s="52">
        <v>329351</v>
      </c>
      <c r="E52" s="52">
        <v>329355</v>
      </c>
      <c r="F52" s="52">
        <v>232000</v>
      </c>
      <c r="G52" s="52">
        <v>222020</v>
      </c>
      <c r="H52" s="52">
        <v>233200</v>
      </c>
      <c r="I52" s="52">
        <v>234000</v>
      </c>
      <c r="J52" s="52">
        <v>329355</v>
      </c>
      <c r="K52" s="150">
        <v>329355</v>
      </c>
    </row>
    <row r="53" spans="1:11" ht="31.5" x14ac:dyDescent="0.25">
      <c r="A53" s="73" t="s">
        <v>506</v>
      </c>
      <c r="B53" s="6" t="s">
        <v>507</v>
      </c>
      <c r="C53" s="74" t="s">
        <v>170</v>
      </c>
      <c r="D53" s="80">
        <v>2899</v>
      </c>
      <c r="E53" s="80">
        <v>2900</v>
      </c>
      <c r="F53" s="80">
        <v>2900</v>
      </c>
      <c r="G53" s="131">
        <v>3050</v>
      </c>
      <c r="H53" s="170">
        <v>3050</v>
      </c>
      <c r="I53" s="173">
        <v>3070</v>
      </c>
      <c r="J53" s="131">
        <v>3100</v>
      </c>
      <c r="K53" s="150">
        <v>3100</v>
      </c>
    </row>
    <row r="54" spans="1:11" ht="31.5" x14ac:dyDescent="0.25">
      <c r="A54" s="73" t="s">
        <v>508</v>
      </c>
      <c r="B54" s="6" t="s">
        <v>509</v>
      </c>
      <c r="C54" s="74" t="s">
        <v>152</v>
      </c>
      <c r="D54" s="52">
        <v>136687</v>
      </c>
      <c r="E54" s="52">
        <v>136687</v>
      </c>
      <c r="F54" s="52">
        <v>81600</v>
      </c>
      <c r="G54" s="52">
        <v>97150</v>
      </c>
      <c r="H54" s="52">
        <v>128300</v>
      </c>
      <c r="I54" s="52">
        <v>136690</v>
      </c>
      <c r="J54" s="52">
        <v>136700</v>
      </c>
      <c r="K54" s="150">
        <v>136700</v>
      </c>
    </row>
    <row r="55" spans="1:11" ht="31.5" x14ac:dyDescent="0.25">
      <c r="A55" s="73" t="s">
        <v>510</v>
      </c>
      <c r="B55" s="6" t="s">
        <v>600</v>
      </c>
      <c r="C55" s="74" t="s">
        <v>152</v>
      </c>
      <c r="D55" s="52">
        <v>526760</v>
      </c>
      <c r="E55" s="52">
        <v>526900</v>
      </c>
      <c r="F55" s="52">
        <v>260400</v>
      </c>
      <c r="G55" s="131">
        <v>285000</v>
      </c>
      <c r="H55" s="170">
        <v>335310</v>
      </c>
      <c r="I55" s="173">
        <v>335000</v>
      </c>
      <c r="J55" s="131">
        <v>527370</v>
      </c>
      <c r="K55" s="150">
        <v>527370</v>
      </c>
    </row>
    <row r="56" spans="1:11" s="129" customFormat="1" ht="31.5" x14ac:dyDescent="0.25">
      <c r="A56" s="130" t="s">
        <v>599</v>
      </c>
      <c r="B56" s="6" t="s">
        <v>601</v>
      </c>
      <c r="C56" s="131" t="s">
        <v>152</v>
      </c>
      <c r="D56" s="52"/>
      <c r="E56" s="52"/>
      <c r="F56" s="52"/>
      <c r="G56" s="131">
        <v>300</v>
      </c>
      <c r="H56" s="170">
        <v>300</v>
      </c>
      <c r="I56" s="173">
        <v>300</v>
      </c>
      <c r="J56" s="131">
        <v>300</v>
      </c>
      <c r="K56" s="150">
        <v>300</v>
      </c>
    </row>
    <row r="57" spans="1:11" s="149" customFormat="1" ht="31.5" x14ac:dyDescent="0.25">
      <c r="A57" s="158" t="s">
        <v>625</v>
      </c>
      <c r="B57" s="6" t="s">
        <v>626</v>
      </c>
      <c r="C57" s="159" t="s">
        <v>624</v>
      </c>
      <c r="D57" s="52">
        <v>0</v>
      </c>
      <c r="E57" s="52">
        <v>0</v>
      </c>
      <c r="F57" s="52">
        <v>0</v>
      </c>
      <c r="G57" s="159">
        <v>0</v>
      </c>
      <c r="H57" s="170">
        <v>1</v>
      </c>
      <c r="I57" s="173">
        <v>0</v>
      </c>
      <c r="J57" s="159">
        <v>0</v>
      </c>
      <c r="K57" s="150">
        <v>0</v>
      </c>
    </row>
    <row r="58" spans="1:11" s="149" customFormat="1" x14ac:dyDescent="0.25">
      <c r="A58" s="158" t="s">
        <v>627</v>
      </c>
      <c r="B58" s="6" t="s">
        <v>628</v>
      </c>
      <c r="C58" s="159" t="s">
        <v>458</v>
      </c>
      <c r="D58" s="52"/>
      <c r="E58" s="52"/>
      <c r="F58" s="52"/>
      <c r="G58" s="159">
        <v>0</v>
      </c>
      <c r="H58" s="170">
        <v>0</v>
      </c>
      <c r="I58" s="173">
        <v>1</v>
      </c>
      <c r="J58" s="159">
        <v>0</v>
      </c>
      <c r="K58" s="150">
        <v>0</v>
      </c>
    </row>
    <row r="59" spans="1:11" s="177" customFormat="1" ht="78.75" x14ac:dyDescent="0.25">
      <c r="A59" s="175" t="s">
        <v>644</v>
      </c>
      <c r="B59" s="6" t="s">
        <v>645</v>
      </c>
      <c r="C59" s="176" t="s">
        <v>458</v>
      </c>
      <c r="D59" s="52">
        <v>0</v>
      </c>
      <c r="E59" s="52">
        <v>0</v>
      </c>
      <c r="F59" s="52">
        <v>0</v>
      </c>
      <c r="G59" s="52">
        <v>0</v>
      </c>
      <c r="H59" s="52">
        <v>0</v>
      </c>
      <c r="I59" s="176">
        <v>1</v>
      </c>
      <c r="J59" s="176">
        <v>1</v>
      </c>
      <c r="K59" s="176">
        <v>1</v>
      </c>
    </row>
    <row r="60" spans="1:11" ht="63" x14ac:dyDescent="0.25">
      <c r="A60" s="73" t="s">
        <v>88</v>
      </c>
      <c r="B60" s="6" t="s">
        <v>198</v>
      </c>
      <c r="C60" s="74"/>
      <c r="D60" s="74"/>
      <c r="E60" s="74"/>
      <c r="F60" s="131"/>
      <c r="G60" s="131"/>
      <c r="H60" s="6"/>
      <c r="I60" s="6"/>
      <c r="J60" s="6"/>
      <c r="K60" s="150"/>
    </row>
    <row r="61" spans="1:11" ht="47.25" customHeight="1" x14ac:dyDescent="0.25">
      <c r="A61" s="73" t="s">
        <v>199</v>
      </c>
      <c r="B61" s="6" t="s">
        <v>200</v>
      </c>
      <c r="C61" s="74" t="s">
        <v>152</v>
      </c>
      <c r="D61" s="74">
        <v>38</v>
      </c>
      <c r="E61" s="74">
        <v>38</v>
      </c>
      <c r="F61" s="74">
        <v>11</v>
      </c>
      <c r="G61" s="74">
        <v>22</v>
      </c>
      <c r="H61" s="170">
        <v>39</v>
      </c>
      <c r="I61" s="173">
        <v>39</v>
      </c>
      <c r="J61" s="74">
        <v>40</v>
      </c>
      <c r="K61" s="150">
        <v>40</v>
      </c>
    </row>
    <row r="62" spans="1:11" ht="31.5" x14ac:dyDescent="0.25">
      <c r="A62" s="73" t="s">
        <v>89</v>
      </c>
      <c r="B62" s="6" t="s">
        <v>201</v>
      </c>
      <c r="C62" s="74"/>
      <c r="D62" s="74"/>
      <c r="E62" s="74"/>
      <c r="F62" s="74"/>
      <c r="G62" s="74"/>
      <c r="H62" s="6"/>
      <c r="I62" s="6"/>
      <c r="J62" s="6"/>
      <c r="K62" s="150"/>
    </row>
    <row r="63" spans="1:11" ht="31.5" x14ac:dyDescent="0.25">
      <c r="A63" s="73" t="s">
        <v>202</v>
      </c>
      <c r="B63" s="6" t="s">
        <v>203</v>
      </c>
      <c r="C63" s="74" t="s">
        <v>170</v>
      </c>
      <c r="D63" s="52">
        <v>1709</v>
      </c>
      <c r="E63" s="52">
        <v>1750</v>
      </c>
      <c r="F63" s="52">
        <v>1850</v>
      </c>
      <c r="G63" s="74">
        <v>1950</v>
      </c>
      <c r="H63" s="170">
        <v>2100</v>
      </c>
      <c r="I63" s="173">
        <v>2300</v>
      </c>
      <c r="J63" s="74">
        <v>2500</v>
      </c>
      <c r="K63" s="150">
        <v>2550</v>
      </c>
    </row>
    <row r="64" spans="1:11" ht="31.5" x14ac:dyDescent="0.25">
      <c r="A64" s="73" t="s">
        <v>204</v>
      </c>
      <c r="B64" s="6" t="s">
        <v>205</v>
      </c>
      <c r="C64" s="74" t="s">
        <v>152</v>
      </c>
      <c r="D64" s="74">
        <v>-11.83</v>
      </c>
      <c r="E64" s="74">
        <v>-11.97</v>
      </c>
      <c r="F64" s="74">
        <v>-12</v>
      </c>
      <c r="G64" s="74">
        <v>-11.9</v>
      </c>
      <c r="H64" s="170">
        <v>-11.8</v>
      </c>
      <c r="I64" s="173">
        <v>-11.8</v>
      </c>
      <c r="J64" s="74">
        <v>-11.7</v>
      </c>
      <c r="K64" s="150">
        <v>-11.7</v>
      </c>
    </row>
    <row r="65" spans="1:11" ht="85.5" customHeight="1" x14ac:dyDescent="0.25">
      <c r="A65" s="73" t="s">
        <v>454</v>
      </c>
      <c r="B65" s="6" t="s">
        <v>455</v>
      </c>
      <c r="C65" s="74"/>
      <c r="D65" s="74"/>
      <c r="E65" s="74"/>
      <c r="F65" s="74"/>
      <c r="G65" s="74"/>
      <c r="H65" s="6"/>
      <c r="I65" s="6"/>
      <c r="J65" s="6"/>
      <c r="K65" s="150"/>
    </row>
    <row r="66" spans="1:11" ht="47.25" x14ac:dyDescent="0.25">
      <c r="A66" s="73" t="s">
        <v>456</v>
      </c>
      <c r="B66" s="6" t="s">
        <v>457</v>
      </c>
      <c r="C66" s="74" t="s">
        <v>458</v>
      </c>
      <c r="D66" s="74">
        <v>13</v>
      </c>
      <c r="E66" s="74">
        <v>13</v>
      </c>
      <c r="F66" s="131">
        <v>4</v>
      </c>
      <c r="G66" s="131">
        <v>13</v>
      </c>
      <c r="H66" s="170">
        <v>13</v>
      </c>
      <c r="I66" s="173">
        <v>13</v>
      </c>
      <c r="J66" s="74">
        <v>13</v>
      </c>
      <c r="K66" s="157">
        <v>13</v>
      </c>
    </row>
    <row r="67" spans="1:11" ht="47.25" x14ac:dyDescent="0.25">
      <c r="A67" s="73" t="s">
        <v>459</v>
      </c>
      <c r="B67" s="6" t="s">
        <v>460</v>
      </c>
      <c r="C67" s="74" t="s">
        <v>170</v>
      </c>
      <c r="D67" s="74">
        <v>5415</v>
      </c>
      <c r="E67" s="74">
        <v>5415</v>
      </c>
      <c r="F67" s="131">
        <v>650</v>
      </c>
      <c r="G67" s="131">
        <v>1000</v>
      </c>
      <c r="H67" s="170">
        <v>5420</v>
      </c>
      <c r="I67" s="173">
        <v>5420</v>
      </c>
      <c r="J67" s="74">
        <v>5420</v>
      </c>
      <c r="K67" s="157">
        <v>5420</v>
      </c>
    </row>
    <row r="68" spans="1:11" ht="117.75" customHeight="1" x14ac:dyDescent="0.25">
      <c r="A68" s="73" t="s">
        <v>494</v>
      </c>
      <c r="B68" s="81" t="s">
        <v>505</v>
      </c>
      <c r="C68" s="74"/>
      <c r="D68" s="74"/>
      <c r="E68" s="74"/>
      <c r="F68" s="131"/>
      <c r="G68" s="131"/>
      <c r="H68" s="6"/>
      <c r="I68" s="6"/>
      <c r="J68" s="6"/>
      <c r="K68" s="150"/>
    </row>
    <row r="69" spans="1:11" ht="31.5" x14ac:dyDescent="0.25">
      <c r="A69" s="73" t="s">
        <v>495</v>
      </c>
      <c r="B69" s="6" t="s">
        <v>463</v>
      </c>
      <c r="C69" s="74" t="s">
        <v>458</v>
      </c>
      <c r="D69" s="74">
        <v>0</v>
      </c>
      <c r="E69" s="74">
        <v>0</v>
      </c>
      <c r="F69" s="131">
        <v>1</v>
      </c>
      <c r="G69" s="131">
        <v>0</v>
      </c>
      <c r="H69" s="170">
        <v>0</v>
      </c>
      <c r="I69" s="173">
        <v>0</v>
      </c>
      <c r="J69" s="74">
        <v>0</v>
      </c>
      <c r="K69" s="157">
        <v>0</v>
      </c>
    </row>
    <row r="70" spans="1:11" ht="46.5" customHeight="1" x14ac:dyDescent="0.25">
      <c r="A70" s="156" t="s">
        <v>496</v>
      </c>
      <c r="B70" s="6" t="s">
        <v>606</v>
      </c>
      <c r="C70" s="157" t="s">
        <v>497</v>
      </c>
      <c r="D70" s="157"/>
      <c r="E70" s="157"/>
      <c r="F70" s="157"/>
      <c r="G70" s="157"/>
      <c r="H70" s="170">
        <v>70.099999999999994</v>
      </c>
      <c r="I70" s="173">
        <v>70.2</v>
      </c>
      <c r="J70" s="157">
        <v>70.3</v>
      </c>
      <c r="K70" s="157">
        <v>70.3</v>
      </c>
    </row>
    <row r="71" spans="1:11" s="123" customFormat="1" ht="48.75" customHeight="1" x14ac:dyDescent="0.25">
      <c r="A71" s="121" t="s">
        <v>585</v>
      </c>
      <c r="B71" s="6" t="s">
        <v>586</v>
      </c>
      <c r="C71" s="122"/>
      <c r="D71" s="122"/>
      <c r="E71" s="122"/>
      <c r="F71" s="131"/>
      <c r="G71" s="131"/>
      <c r="H71" s="170"/>
      <c r="I71" s="173"/>
      <c r="J71" s="122"/>
      <c r="K71" s="150"/>
    </row>
    <row r="72" spans="1:11" s="123" customFormat="1" ht="42.75" customHeight="1" x14ac:dyDescent="0.25">
      <c r="A72" s="121" t="s">
        <v>587</v>
      </c>
      <c r="B72" s="6" t="s">
        <v>588</v>
      </c>
      <c r="C72" s="122" t="s">
        <v>589</v>
      </c>
      <c r="D72" s="122"/>
      <c r="E72" s="122"/>
      <c r="F72" s="131"/>
      <c r="G72" s="131">
        <v>118</v>
      </c>
      <c r="H72" s="170">
        <v>145</v>
      </c>
      <c r="I72" s="173">
        <v>150</v>
      </c>
      <c r="J72" s="122">
        <v>160</v>
      </c>
      <c r="K72" s="157">
        <v>160</v>
      </c>
    </row>
    <row r="73" spans="1:11" s="135" customFormat="1" ht="63.75" customHeight="1" x14ac:dyDescent="0.25">
      <c r="A73" s="133" t="s">
        <v>602</v>
      </c>
      <c r="B73" s="6" t="s">
        <v>603</v>
      </c>
      <c r="C73" s="134"/>
      <c r="D73" s="134"/>
      <c r="E73" s="134"/>
      <c r="F73" s="134"/>
      <c r="G73" s="134"/>
      <c r="H73" s="170"/>
      <c r="I73" s="173"/>
      <c r="J73" s="134"/>
      <c r="K73" s="150"/>
    </row>
    <row r="74" spans="1:11" s="135" customFormat="1" ht="63.75" customHeight="1" x14ac:dyDescent="0.25">
      <c r="A74" s="133" t="s">
        <v>604</v>
      </c>
      <c r="B74" s="6" t="s">
        <v>582</v>
      </c>
      <c r="C74" s="134" t="s">
        <v>458</v>
      </c>
      <c r="D74" s="134">
        <v>0</v>
      </c>
      <c r="E74" s="134">
        <v>0</v>
      </c>
      <c r="F74" s="134">
        <v>0</v>
      </c>
      <c r="G74" s="134">
        <v>0</v>
      </c>
      <c r="H74" s="170">
        <v>1</v>
      </c>
      <c r="I74" s="173">
        <v>0</v>
      </c>
      <c r="J74" s="134">
        <v>0</v>
      </c>
      <c r="K74" s="150">
        <v>0</v>
      </c>
    </row>
    <row r="75" spans="1:11" s="138" customFormat="1" ht="35.25" customHeight="1" x14ac:dyDescent="0.25">
      <c r="A75" s="136" t="s">
        <v>607</v>
      </c>
      <c r="B75" s="6" t="s">
        <v>609</v>
      </c>
      <c r="C75" s="137"/>
      <c r="D75" s="137"/>
      <c r="E75" s="137"/>
      <c r="F75" s="137"/>
      <c r="G75" s="137"/>
      <c r="H75" s="170"/>
      <c r="I75" s="173"/>
      <c r="J75" s="137"/>
      <c r="K75" s="150"/>
    </row>
    <row r="76" spans="1:11" s="135" customFormat="1" ht="46.5" customHeight="1" x14ac:dyDescent="0.25">
      <c r="A76" s="133" t="s">
        <v>608</v>
      </c>
      <c r="B76" s="6" t="s">
        <v>610</v>
      </c>
      <c r="C76" s="134" t="s">
        <v>605</v>
      </c>
      <c r="D76" s="134">
        <v>0</v>
      </c>
      <c r="E76" s="134">
        <v>0</v>
      </c>
      <c r="F76" s="134">
        <v>0</v>
      </c>
      <c r="G76" s="134">
        <v>0</v>
      </c>
      <c r="H76" s="170">
        <v>2</v>
      </c>
      <c r="I76" s="173">
        <v>2</v>
      </c>
      <c r="J76" s="134">
        <v>0</v>
      </c>
      <c r="K76" s="150">
        <v>0</v>
      </c>
    </row>
    <row r="77" spans="1:11" s="169" customFormat="1" ht="69.75" customHeight="1" x14ac:dyDescent="0.25">
      <c r="A77" s="167" t="s">
        <v>642</v>
      </c>
      <c r="B77" s="6" t="s">
        <v>643</v>
      </c>
      <c r="C77" s="168" t="s">
        <v>605</v>
      </c>
      <c r="D77" s="168"/>
      <c r="E77" s="168"/>
      <c r="F77" s="168"/>
      <c r="G77" s="168"/>
      <c r="H77" s="170"/>
      <c r="I77" s="173">
        <v>2</v>
      </c>
      <c r="J77" s="168">
        <v>0</v>
      </c>
      <c r="K77" s="168">
        <v>0</v>
      </c>
    </row>
    <row r="78" spans="1:11" s="165" customFormat="1" ht="46.5" customHeight="1" x14ac:dyDescent="0.25">
      <c r="A78" s="163" t="s">
        <v>632</v>
      </c>
      <c r="B78" s="6" t="s">
        <v>633</v>
      </c>
      <c r="C78" s="164"/>
      <c r="D78" s="164"/>
      <c r="E78" s="164"/>
      <c r="F78" s="164"/>
      <c r="G78" s="164"/>
      <c r="H78" s="170"/>
      <c r="I78" s="173"/>
      <c r="J78" s="164"/>
      <c r="K78" s="6"/>
    </row>
    <row r="79" spans="1:11" s="165" customFormat="1" ht="46.5" customHeight="1" x14ac:dyDescent="0.25">
      <c r="A79" s="163" t="s">
        <v>640</v>
      </c>
      <c r="B79" s="6" t="s">
        <v>634</v>
      </c>
      <c r="C79" s="164" t="s">
        <v>589</v>
      </c>
      <c r="D79" s="164">
        <v>0</v>
      </c>
      <c r="E79" s="164">
        <v>0</v>
      </c>
      <c r="F79" s="164">
        <v>0</v>
      </c>
      <c r="G79" s="164">
        <v>0</v>
      </c>
      <c r="H79" s="170">
        <v>440</v>
      </c>
      <c r="I79" s="173">
        <v>450</v>
      </c>
      <c r="J79" s="164">
        <v>460</v>
      </c>
      <c r="K79" s="164">
        <v>470</v>
      </c>
    </row>
    <row r="80" spans="1:11" s="165" customFormat="1" ht="46.5" customHeight="1" x14ac:dyDescent="0.25">
      <c r="A80" s="163" t="s">
        <v>641</v>
      </c>
      <c r="B80" s="6" t="s">
        <v>635</v>
      </c>
      <c r="C80" s="164" t="s">
        <v>636</v>
      </c>
      <c r="D80" s="164">
        <v>0</v>
      </c>
      <c r="E80" s="164">
        <v>0</v>
      </c>
      <c r="F80" s="164">
        <v>0</v>
      </c>
      <c r="G80" s="164">
        <v>0</v>
      </c>
      <c r="H80" s="170">
        <v>20</v>
      </c>
      <c r="I80" s="173">
        <v>20</v>
      </c>
      <c r="J80" s="164">
        <v>22</v>
      </c>
      <c r="K80" s="164">
        <v>22</v>
      </c>
    </row>
    <row r="81" spans="1:11" ht="35.25" customHeight="1" x14ac:dyDescent="0.25">
      <c r="A81" s="73" t="s">
        <v>58</v>
      </c>
      <c r="B81" s="61" t="s">
        <v>206</v>
      </c>
      <c r="C81" s="74"/>
      <c r="D81" s="74"/>
      <c r="E81" s="74"/>
      <c r="F81" s="131"/>
      <c r="G81" s="131"/>
      <c r="H81" s="6"/>
      <c r="I81" s="6"/>
      <c r="J81" s="6"/>
      <c r="K81" s="150"/>
    </row>
    <row r="82" spans="1:11" s="112" customFormat="1" ht="31.5" x14ac:dyDescent="0.25">
      <c r="A82" s="156" t="s">
        <v>63</v>
      </c>
      <c r="B82" s="6" t="s">
        <v>207</v>
      </c>
      <c r="C82" s="111"/>
      <c r="D82" s="111"/>
      <c r="E82" s="111"/>
      <c r="F82" s="131"/>
      <c r="G82" s="131"/>
      <c r="H82" s="6"/>
      <c r="I82" s="6"/>
      <c r="J82" s="6"/>
      <c r="K82" s="150"/>
    </row>
    <row r="83" spans="1:11" s="112" customFormat="1" ht="64.5" customHeight="1" x14ac:dyDescent="0.25">
      <c r="A83" s="156" t="s">
        <v>208</v>
      </c>
      <c r="B83" s="6" t="s">
        <v>583</v>
      </c>
      <c r="C83" s="111" t="s">
        <v>561</v>
      </c>
      <c r="D83" s="111">
        <v>1.5</v>
      </c>
      <c r="E83" s="111">
        <v>1.8</v>
      </c>
      <c r="F83" s="131">
        <v>2</v>
      </c>
      <c r="G83" s="131">
        <v>2.5</v>
      </c>
      <c r="H83" s="170">
        <v>3</v>
      </c>
      <c r="I83" s="173">
        <v>3.2</v>
      </c>
      <c r="J83" s="111">
        <v>3.5</v>
      </c>
      <c r="K83" s="154">
        <v>3.5</v>
      </c>
    </row>
    <row r="84" spans="1:11" s="119" customFormat="1" ht="49.5" customHeight="1" x14ac:dyDescent="0.25">
      <c r="A84" s="156" t="s">
        <v>211</v>
      </c>
      <c r="B84" s="6" t="s">
        <v>584</v>
      </c>
      <c r="C84" s="118"/>
      <c r="D84" s="118"/>
      <c r="E84" s="118"/>
      <c r="F84" s="131">
        <v>10</v>
      </c>
      <c r="G84" s="131"/>
      <c r="H84" s="170"/>
      <c r="I84" s="173"/>
      <c r="J84" s="118"/>
      <c r="K84" s="150"/>
    </row>
    <row r="85" spans="1:11" s="126" customFormat="1" ht="49.5" customHeight="1" x14ac:dyDescent="0.25">
      <c r="A85" s="156" t="s">
        <v>593</v>
      </c>
      <c r="B85" s="6" t="s">
        <v>594</v>
      </c>
      <c r="C85" s="131"/>
      <c r="D85" s="131"/>
      <c r="E85" s="131"/>
      <c r="F85" s="131"/>
      <c r="G85" s="131">
        <v>22</v>
      </c>
      <c r="H85" s="170"/>
      <c r="I85" s="173"/>
      <c r="J85" s="131"/>
      <c r="K85" s="150"/>
    </row>
    <row r="86" spans="1:11" s="141" customFormat="1" ht="66" customHeight="1" x14ac:dyDescent="0.25">
      <c r="A86" s="156" t="s">
        <v>615</v>
      </c>
      <c r="B86" s="6" t="s">
        <v>616</v>
      </c>
      <c r="C86" s="140"/>
      <c r="D86" s="140"/>
      <c r="E86" s="140"/>
      <c r="F86" s="140"/>
      <c r="G86" s="140"/>
      <c r="H86" s="170">
        <v>27</v>
      </c>
      <c r="I86" s="173"/>
      <c r="J86" s="140"/>
      <c r="K86" s="150"/>
    </row>
    <row r="87" spans="1:11" s="179" customFormat="1" ht="66" customHeight="1" x14ac:dyDescent="0.25">
      <c r="A87" s="180" t="s">
        <v>646</v>
      </c>
      <c r="B87" s="181" t="s">
        <v>647</v>
      </c>
      <c r="C87" s="182"/>
      <c r="D87" s="182"/>
      <c r="E87" s="182"/>
      <c r="F87" s="182"/>
      <c r="G87" s="182"/>
      <c r="H87" s="181"/>
      <c r="I87" s="182">
        <v>31</v>
      </c>
      <c r="J87" s="178"/>
      <c r="K87" s="178"/>
    </row>
    <row r="88" spans="1:11" s="179" customFormat="1" ht="81" customHeight="1" x14ac:dyDescent="0.25">
      <c r="A88" s="180" t="s">
        <v>648</v>
      </c>
      <c r="B88" s="181" t="s">
        <v>649</v>
      </c>
      <c r="C88" s="182"/>
      <c r="D88" s="182"/>
      <c r="E88" s="182"/>
      <c r="F88" s="182"/>
      <c r="G88" s="182"/>
      <c r="H88" s="181"/>
      <c r="I88" s="183">
        <v>1</v>
      </c>
      <c r="J88" s="178"/>
      <c r="K88" s="178"/>
    </row>
    <row r="89" spans="1:11" s="112" customFormat="1" ht="63" x14ac:dyDescent="0.25">
      <c r="A89" s="156" t="s">
        <v>64</v>
      </c>
      <c r="B89" s="6" t="s">
        <v>213</v>
      </c>
      <c r="C89" s="111"/>
      <c r="D89" s="111"/>
      <c r="E89" s="111"/>
      <c r="F89" s="131"/>
      <c r="G89" s="131"/>
      <c r="H89" s="6"/>
      <c r="I89" s="6"/>
      <c r="J89" s="6"/>
      <c r="K89" s="150"/>
    </row>
    <row r="90" spans="1:11" ht="47.25" x14ac:dyDescent="0.25">
      <c r="A90" s="156" t="s">
        <v>214</v>
      </c>
      <c r="B90" s="6" t="s">
        <v>215</v>
      </c>
      <c r="C90" s="74" t="s">
        <v>144</v>
      </c>
      <c r="D90" s="74">
        <v>100</v>
      </c>
      <c r="E90" s="74">
        <v>100</v>
      </c>
      <c r="F90" s="74">
        <v>100</v>
      </c>
      <c r="G90" s="74">
        <v>100</v>
      </c>
      <c r="H90" s="170">
        <v>100</v>
      </c>
      <c r="I90" s="173">
        <v>100</v>
      </c>
      <c r="J90" s="74">
        <v>100</v>
      </c>
      <c r="K90" s="150">
        <v>100</v>
      </c>
    </row>
    <row r="91" spans="1:11" ht="47.25" x14ac:dyDescent="0.25">
      <c r="A91" s="156" t="s">
        <v>90</v>
      </c>
      <c r="B91" s="6" t="s">
        <v>481</v>
      </c>
      <c r="C91" s="74"/>
      <c r="D91" s="74"/>
      <c r="E91" s="74"/>
      <c r="F91" s="74"/>
      <c r="G91" s="74"/>
      <c r="H91" s="6"/>
      <c r="I91" s="6"/>
      <c r="J91" s="6"/>
      <c r="K91" s="150"/>
    </row>
    <row r="92" spans="1:11" ht="31.5" x14ac:dyDescent="0.25">
      <c r="A92" s="160" t="s">
        <v>216</v>
      </c>
      <c r="B92" s="6" t="s">
        <v>482</v>
      </c>
      <c r="C92" s="74" t="s">
        <v>217</v>
      </c>
      <c r="D92" s="82">
        <v>177.64</v>
      </c>
      <c r="E92" s="82">
        <v>177.64</v>
      </c>
      <c r="F92" s="82">
        <v>177.64</v>
      </c>
      <c r="G92" s="82">
        <v>177.64</v>
      </c>
      <c r="H92" s="82">
        <v>177.64</v>
      </c>
      <c r="I92" s="82">
        <v>178.00800000000001</v>
      </c>
      <c r="J92" s="82">
        <v>178.00800000000001</v>
      </c>
      <c r="K92" s="150">
        <v>178.00800000000001</v>
      </c>
    </row>
    <row r="93" spans="1:11" ht="47.25" customHeight="1" x14ac:dyDescent="0.25">
      <c r="A93" s="156" t="s">
        <v>91</v>
      </c>
      <c r="B93" s="6" t="s">
        <v>483</v>
      </c>
      <c r="C93" s="74"/>
      <c r="D93" s="53"/>
      <c r="E93" s="53"/>
      <c r="F93" s="53"/>
      <c r="G93" s="74"/>
      <c r="H93" s="6"/>
      <c r="I93" s="6"/>
      <c r="J93" s="6"/>
      <c r="K93" s="150"/>
    </row>
    <row r="94" spans="1:11" ht="31.5" x14ac:dyDescent="0.25">
      <c r="A94" s="161" t="s">
        <v>223</v>
      </c>
      <c r="B94" s="162" t="s">
        <v>534</v>
      </c>
      <c r="C94" s="82" t="s">
        <v>217</v>
      </c>
      <c r="D94" s="82">
        <v>0</v>
      </c>
      <c r="E94" s="82">
        <v>0.64700000000000002</v>
      </c>
      <c r="F94" s="82">
        <v>1.337</v>
      </c>
      <c r="G94" s="131">
        <f>2.015+0.981</f>
        <v>2.996</v>
      </c>
      <c r="H94" s="170">
        <v>2.93</v>
      </c>
      <c r="I94" s="173">
        <v>7.4029999999999996</v>
      </c>
      <c r="J94" s="115">
        <v>0</v>
      </c>
      <c r="K94" s="150">
        <v>0</v>
      </c>
    </row>
    <row r="95" spans="1:11" ht="78.75" x14ac:dyDescent="0.25">
      <c r="A95" s="161" t="s">
        <v>487</v>
      </c>
      <c r="B95" s="162" t="s">
        <v>219</v>
      </c>
      <c r="C95" s="82" t="s">
        <v>217</v>
      </c>
      <c r="D95" s="82">
        <v>77.84</v>
      </c>
      <c r="E95" s="82">
        <v>77.84</v>
      </c>
      <c r="F95" s="117">
        <v>76.7</v>
      </c>
      <c r="G95" s="117">
        <v>76.7</v>
      </c>
      <c r="H95" s="117">
        <v>76.7</v>
      </c>
      <c r="I95" s="172">
        <v>60.1</v>
      </c>
      <c r="J95" s="172">
        <v>60.1</v>
      </c>
      <c r="K95" s="172">
        <v>60.1</v>
      </c>
    </row>
    <row r="96" spans="1:11" ht="47.25" x14ac:dyDescent="0.25">
      <c r="A96" s="156" t="s">
        <v>92</v>
      </c>
      <c r="B96" s="162" t="s">
        <v>222</v>
      </c>
      <c r="C96" s="74"/>
      <c r="D96" s="83"/>
      <c r="E96" s="83"/>
      <c r="F96" s="83"/>
      <c r="G96" s="74"/>
      <c r="H96" s="6"/>
      <c r="I96" s="6"/>
      <c r="J96" s="6"/>
      <c r="K96" s="150"/>
    </row>
    <row r="97" spans="1:11" ht="47.25" x14ac:dyDescent="0.25">
      <c r="A97" s="156" t="s">
        <v>226</v>
      </c>
      <c r="B97" s="162" t="s">
        <v>524</v>
      </c>
      <c r="C97" s="74" t="s">
        <v>217</v>
      </c>
      <c r="D97" s="74" t="s">
        <v>148</v>
      </c>
      <c r="E97" s="74" t="s">
        <v>148</v>
      </c>
      <c r="F97" s="53" t="s">
        <v>148</v>
      </c>
      <c r="G97" s="74" t="s">
        <v>148</v>
      </c>
      <c r="H97" s="170" t="s">
        <v>148</v>
      </c>
      <c r="I97" s="173" t="s">
        <v>148</v>
      </c>
      <c r="J97" s="74" t="s">
        <v>148</v>
      </c>
      <c r="K97" s="150">
        <v>3.2</v>
      </c>
    </row>
    <row r="98" spans="1:11" ht="47.25" customHeight="1" x14ac:dyDescent="0.25">
      <c r="A98" s="156" t="s">
        <v>477</v>
      </c>
      <c r="B98" s="6" t="s">
        <v>225</v>
      </c>
      <c r="C98" s="74"/>
      <c r="D98" s="74"/>
      <c r="E98" s="74"/>
      <c r="F98" s="74"/>
      <c r="G98" s="74"/>
      <c r="H98" s="6"/>
      <c r="I98" s="6"/>
      <c r="J98" s="6"/>
      <c r="K98" s="150"/>
    </row>
    <row r="99" spans="1:11" ht="78.75" x14ac:dyDescent="0.25">
      <c r="A99" s="156" t="s">
        <v>490</v>
      </c>
      <c r="B99" s="6" t="s">
        <v>525</v>
      </c>
      <c r="C99" s="74" t="s">
        <v>144</v>
      </c>
      <c r="D99" s="74" t="s">
        <v>242</v>
      </c>
      <c r="E99" s="74" t="s">
        <v>242</v>
      </c>
      <c r="F99" s="74" t="s">
        <v>242</v>
      </c>
      <c r="G99" s="74" t="s">
        <v>242</v>
      </c>
      <c r="H99" s="170" t="s">
        <v>242</v>
      </c>
      <c r="I99" s="173" t="s">
        <v>242</v>
      </c>
      <c r="J99" s="74" t="s">
        <v>242</v>
      </c>
      <c r="K99" s="150" t="s">
        <v>242</v>
      </c>
    </row>
    <row r="100" spans="1:11" s="116" customFormat="1" ht="67.5" customHeight="1" x14ac:dyDescent="0.25">
      <c r="A100" s="156" t="s">
        <v>574</v>
      </c>
      <c r="B100" s="6" t="s">
        <v>575</v>
      </c>
      <c r="C100" s="115"/>
      <c r="D100" s="115"/>
      <c r="E100" s="115"/>
      <c r="F100" s="115"/>
      <c r="G100" s="115"/>
      <c r="H100" s="170"/>
      <c r="I100" s="173"/>
      <c r="J100" s="115"/>
      <c r="K100" s="150"/>
    </row>
    <row r="101" spans="1:11" s="116" customFormat="1" ht="63" x14ac:dyDescent="0.25">
      <c r="A101" s="156" t="s">
        <v>576</v>
      </c>
      <c r="B101" s="6" t="s">
        <v>577</v>
      </c>
      <c r="C101" s="115" t="s">
        <v>578</v>
      </c>
      <c r="D101" s="115"/>
      <c r="E101" s="115"/>
      <c r="F101" s="115">
        <v>5</v>
      </c>
      <c r="G101" s="115">
        <v>7</v>
      </c>
      <c r="H101" s="170">
        <v>8</v>
      </c>
      <c r="I101" s="173">
        <v>9</v>
      </c>
      <c r="J101" s="115">
        <v>10</v>
      </c>
      <c r="K101" s="150">
        <v>11</v>
      </c>
    </row>
    <row r="102" spans="1:11" s="116" customFormat="1" ht="78.75" x14ac:dyDescent="0.25">
      <c r="A102" s="156" t="s">
        <v>579</v>
      </c>
      <c r="B102" s="6" t="s">
        <v>580</v>
      </c>
      <c r="C102" s="115" t="s">
        <v>144</v>
      </c>
      <c r="D102" s="115"/>
      <c r="E102" s="115"/>
      <c r="F102" s="115">
        <v>15</v>
      </c>
      <c r="G102" s="115">
        <v>20</v>
      </c>
      <c r="H102" s="170">
        <v>25</v>
      </c>
      <c r="I102" s="173">
        <v>30</v>
      </c>
      <c r="J102" s="115">
        <v>35</v>
      </c>
      <c r="K102" s="150">
        <v>37</v>
      </c>
    </row>
    <row r="103" spans="1:11" ht="63" x14ac:dyDescent="0.25">
      <c r="A103" s="180" t="s">
        <v>650</v>
      </c>
      <c r="B103" s="181" t="s">
        <v>651</v>
      </c>
      <c r="C103" s="182" t="s">
        <v>578</v>
      </c>
      <c r="D103" s="182"/>
      <c r="E103" s="182"/>
      <c r="F103" s="182"/>
      <c r="G103" s="182"/>
      <c r="H103" s="182"/>
      <c r="I103" s="182"/>
      <c r="J103" s="182"/>
      <c r="K103" s="182"/>
    </row>
    <row r="104" spans="1:11" ht="47.25" x14ac:dyDescent="0.25">
      <c r="A104" s="180" t="s">
        <v>652</v>
      </c>
      <c r="B104" s="181" t="s">
        <v>653</v>
      </c>
      <c r="C104" s="182" t="s">
        <v>578</v>
      </c>
      <c r="D104" s="182"/>
      <c r="E104" s="182"/>
      <c r="F104" s="182"/>
      <c r="G104" s="182"/>
      <c r="H104" s="182"/>
      <c r="I104" s="182">
        <v>1</v>
      </c>
      <c r="J104" s="182">
        <v>1</v>
      </c>
      <c r="K104" s="182">
        <v>1</v>
      </c>
    </row>
    <row r="105" spans="1:11" ht="47.25" x14ac:dyDescent="0.25">
      <c r="A105" s="73" t="s">
        <v>81</v>
      </c>
      <c r="B105" s="61" t="s">
        <v>243</v>
      </c>
      <c r="C105" s="74"/>
      <c r="D105" s="74"/>
      <c r="E105" s="74"/>
      <c r="F105" s="74"/>
      <c r="G105" s="74"/>
      <c r="H105" s="6"/>
      <c r="I105" s="6"/>
      <c r="J105" s="6"/>
      <c r="K105" s="150"/>
    </row>
    <row r="106" spans="1:11" ht="31.5" customHeight="1" x14ac:dyDescent="0.25">
      <c r="A106" s="156" t="s">
        <v>82</v>
      </c>
      <c r="B106" s="6" t="s">
        <v>244</v>
      </c>
      <c r="C106" s="74"/>
      <c r="D106" s="74"/>
      <c r="E106" s="74"/>
      <c r="F106" s="74"/>
      <c r="G106" s="74"/>
      <c r="H106" s="6"/>
      <c r="I106" s="6"/>
      <c r="J106" s="6"/>
      <c r="K106" s="150"/>
    </row>
    <row r="107" spans="1:11" ht="47.25" x14ac:dyDescent="0.25">
      <c r="A107" s="156" t="s">
        <v>245</v>
      </c>
      <c r="B107" s="6" t="s">
        <v>246</v>
      </c>
      <c r="C107" s="74" t="s">
        <v>247</v>
      </c>
      <c r="D107" s="84">
        <v>15.3708264</v>
      </c>
      <c r="E107" s="84">
        <f>D107+(D107*1%)</f>
        <v>15.524534664000001</v>
      </c>
      <c r="F107" s="84">
        <f t="shared" ref="F107:G107" si="0">E107+(E107*1%)</f>
        <v>15.67978001064</v>
      </c>
      <c r="G107" s="84">
        <f t="shared" si="0"/>
        <v>15.8365778107464</v>
      </c>
      <c r="H107" s="84">
        <v>15.994943588853864</v>
      </c>
      <c r="I107" s="84">
        <v>16.154893024742403</v>
      </c>
      <c r="J107" s="84">
        <v>16.316441954989827</v>
      </c>
      <c r="K107" s="84">
        <v>16.479606374539724</v>
      </c>
    </row>
    <row r="108" spans="1:11" ht="31.5" x14ac:dyDescent="0.25">
      <c r="A108" s="156" t="s">
        <v>83</v>
      </c>
      <c r="B108" s="6" t="s">
        <v>248</v>
      </c>
      <c r="C108" s="74"/>
      <c r="D108" s="74"/>
      <c r="E108" s="74"/>
      <c r="F108" s="74"/>
      <c r="G108" s="74"/>
      <c r="H108" s="6"/>
      <c r="I108" s="6"/>
      <c r="J108" s="6"/>
      <c r="K108" s="150"/>
    </row>
    <row r="109" spans="1:11" ht="31.5" x14ac:dyDescent="0.25">
      <c r="A109" s="156" t="s">
        <v>249</v>
      </c>
      <c r="B109" s="6" t="s">
        <v>250</v>
      </c>
      <c r="C109" s="74" t="s">
        <v>251</v>
      </c>
      <c r="D109" s="74">
        <v>19002.5</v>
      </c>
      <c r="E109" s="74">
        <v>19184.759999999998</v>
      </c>
      <c r="F109" s="74">
        <v>18367.8</v>
      </c>
      <c r="G109" s="74">
        <v>18367.8</v>
      </c>
      <c r="H109" s="170">
        <v>18368.5</v>
      </c>
      <c r="I109" s="173">
        <v>18368.5</v>
      </c>
      <c r="J109" s="74">
        <v>18368.5</v>
      </c>
      <c r="K109" s="150">
        <v>18368.5</v>
      </c>
    </row>
    <row r="110" spans="1:11" ht="31.5" x14ac:dyDescent="0.25">
      <c r="A110" s="156" t="s">
        <v>252</v>
      </c>
      <c r="B110" s="6" t="s">
        <v>253</v>
      </c>
      <c r="C110" s="74" t="s">
        <v>254</v>
      </c>
      <c r="D110" s="74">
        <v>56475.7</v>
      </c>
      <c r="E110" s="74">
        <v>57313.2</v>
      </c>
      <c r="F110" s="74">
        <v>57886.3</v>
      </c>
      <c r="G110" s="74">
        <v>57886.3</v>
      </c>
      <c r="H110" s="170">
        <v>57886.3</v>
      </c>
      <c r="I110" s="173">
        <v>57888.6</v>
      </c>
      <c r="J110" s="74">
        <v>57888.6</v>
      </c>
      <c r="K110" s="150">
        <v>57888.6</v>
      </c>
    </row>
    <row r="111" spans="1:11" ht="31.5" x14ac:dyDescent="0.25">
      <c r="A111" s="156" t="s">
        <v>255</v>
      </c>
      <c r="B111" s="6" t="s">
        <v>256</v>
      </c>
      <c r="C111" s="74" t="s">
        <v>257</v>
      </c>
      <c r="D111" s="74">
        <v>42.753999999999998</v>
      </c>
      <c r="E111" s="74">
        <v>43.182000000000002</v>
      </c>
      <c r="F111" s="74">
        <v>43.613</v>
      </c>
      <c r="G111" s="74">
        <v>43.613</v>
      </c>
      <c r="H111" s="170">
        <v>43.613</v>
      </c>
      <c r="I111" s="173">
        <v>44.613</v>
      </c>
      <c r="J111" s="74">
        <v>44.613</v>
      </c>
      <c r="K111" s="150">
        <v>44.613</v>
      </c>
    </row>
    <row r="112" spans="1:11" ht="31.5" x14ac:dyDescent="0.25">
      <c r="A112" s="156" t="s">
        <v>258</v>
      </c>
      <c r="B112" s="6" t="s">
        <v>259</v>
      </c>
      <c r="C112" s="74" t="s">
        <v>254</v>
      </c>
      <c r="D112" s="74">
        <v>34006.6</v>
      </c>
      <c r="E112" s="74">
        <v>34346.699999999997</v>
      </c>
      <c r="F112" s="74">
        <v>34690.1</v>
      </c>
      <c r="G112" s="74">
        <v>34690.1</v>
      </c>
      <c r="H112" s="170">
        <v>34690.1</v>
      </c>
      <c r="I112" s="173">
        <v>34692.5</v>
      </c>
      <c r="J112" s="74">
        <v>34692.5</v>
      </c>
      <c r="K112" s="150">
        <v>34692.5</v>
      </c>
    </row>
    <row r="113" spans="1:11" ht="31.5" customHeight="1" x14ac:dyDescent="0.25">
      <c r="A113" s="156" t="s">
        <v>260</v>
      </c>
      <c r="B113" s="6" t="s">
        <v>261</v>
      </c>
      <c r="C113" s="74" t="s">
        <v>262</v>
      </c>
      <c r="D113" s="74">
        <v>418.54399999999998</v>
      </c>
      <c r="E113" s="74">
        <v>422.73</v>
      </c>
      <c r="F113" s="74">
        <v>426.95699999999999</v>
      </c>
      <c r="G113" s="74">
        <v>426.95699999999999</v>
      </c>
      <c r="H113" s="170">
        <v>426.95699999999999</v>
      </c>
      <c r="I113" s="173">
        <v>426.95699999999999</v>
      </c>
      <c r="J113" s="74">
        <v>426.95699999999999</v>
      </c>
      <c r="K113" s="150">
        <v>426.95699999999999</v>
      </c>
    </row>
    <row r="114" spans="1:11" ht="31.5" x14ac:dyDescent="0.25">
      <c r="A114" s="156" t="s">
        <v>263</v>
      </c>
      <c r="B114" s="6" t="s">
        <v>264</v>
      </c>
      <c r="C114" s="74" t="s">
        <v>254</v>
      </c>
      <c r="D114" s="74">
        <v>5901.47</v>
      </c>
      <c r="E114" s="74">
        <v>5960.48</v>
      </c>
      <c r="F114" s="74">
        <v>6020.1</v>
      </c>
      <c r="G114" s="74">
        <v>6020.1</v>
      </c>
      <c r="H114" s="170">
        <v>6020.1</v>
      </c>
      <c r="I114" s="173">
        <v>6025.1</v>
      </c>
      <c r="J114" s="74">
        <v>6025.1</v>
      </c>
      <c r="K114" s="150">
        <v>6025.1</v>
      </c>
    </row>
    <row r="115" spans="1:11" ht="31.5" x14ac:dyDescent="0.25">
      <c r="A115" s="156" t="s">
        <v>265</v>
      </c>
      <c r="B115" s="6" t="s">
        <v>266</v>
      </c>
      <c r="C115" s="74" t="s">
        <v>262</v>
      </c>
      <c r="D115" s="74">
        <v>6670.5</v>
      </c>
      <c r="E115" s="74">
        <v>6737.18</v>
      </c>
      <c r="F115" s="74">
        <v>6804.56</v>
      </c>
      <c r="G115" s="74">
        <v>6804.56</v>
      </c>
      <c r="H115" s="170">
        <v>6804.56</v>
      </c>
      <c r="I115" s="173">
        <v>6804.56</v>
      </c>
      <c r="J115" s="74">
        <v>6804.56</v>
      </c>
      <c r="K115" s="150">
        <v>6804.56</v>
      </c>
    </row>
    <row r="116" spans="1:11" ht="31.5" x14ac:dyDescent="0.25">
      <c r="A116" s="156" t="s">
        <v>267</v>
      </c>
      <c r="B116" s="6" t="s">
        <v>268</v>
      </c>
      <c r="C116" s="74" t="s">
        <v>254</v>
      </c>
      <c r="D116" s="74">
        <v>12006.9</v>
      </c>
      <c r="E116" s="74">
        <v>12126.97</v>
      </c>
      <c r="F116" s="74">
        <v>12248.24</v>
      </c>
      <c r="G116" s="74">
        <v>12248.24</v>
      </c>
      <c r="H116" s="170">
        <v>12248.24</v>
      </c>
      <c r="I116" s="173">
        <v>12248.24</v>
      </c>
      <c r="J116" s="74">
        <v>12248.24</v>
      </c>
      <c r="K116" s="150">
        <v>12248.24</v>
      </c>
    </row>
    <row r="117" spans="1:11" ht="63" x14ac:dyDescent="0.25">
      <c r="A117" s="156" t="s">
        <v>269</v>
      </c>
      <c r="B117" s="6" t="s">
        <v>270</v>
      </c>
      <c r="C117" s="74" t="s">
        <v>271</v>
      </c>
      <c r="D117" s="74">
        <v>0.1</v>
      </c>
      <c r="E117" s="74">
        <v>0.1</v>
      </c>
      <c r="F117" s="74">
        <v>0.1</v>
      </c>
      <c r="G117" s="74">
        <v>0.1</v>
      </c>
      <c r="H117" s="170">
        <v>0.1</v>
      </c>
      <c r="I117" s="173">
        <v>0.1</v>
      </c>
      <c r="J117" s="74">
        <v>0.1</v>
      </c>
      <c r="K117" s="150">
        <v>0.1</v>
      </c>
    </row>
    <row r="118" spans="1:11" ht="47.25" x14ac:dyDescent="0.25">
      <c r="A118" s="156" t="s">
        <v>272</v>
      </c>
      <c r="B118" s="6" t="s">
        <v>273</v>
      </c>
      <c r="C118" s="74" t="s">
        <v>271</v>
      </c>
      <c r="D118" s="74">
        <v>0.13</v>
      </c>
      <c r="E118" s="74">
        <v>0.13</v>
      </c>
      <c r="F118" s="74">
        <v>0.13</v>
      </c>
      <c r="G118" s="74">
        <v>0.13</v>
      </c>
      <c r="H118" s="170">
        <v>0.13</v>
      </c>
      <c r="I118" s="173">
        <v>0.13</v>
      </c>
      <c r="J118" s="74">
        <v>0.13</v>
      </c>
      <c r="K118" s="150">
        <v>0.13</v>
      </c>
    </row>
    <row r="119" spans="1:11" ht="47.25" x14ac:dyDescent="0.25">
      <c r="A119" s="156" t="s">
        <v>274</v>
      </c>
      <c r="B119" s="6" t="s">
        <v>275</v>
      </c>
      <c r="C119" s="74" t="s">
        <v>276</v>
      </c>
      <c r="D119" s="74">
        <v>3.6999999999999998E-2</v>
      </c>
      <c r="E119" s="74">
        <v>3.7999999999999999E-2</v>
      </c>
      <c r="F119" s="74">
        <v>3.7999999999999999E-2</v>
      </c>
      <c r="G119" s="74">
        <v>3.7999999999999999E-2</v>
      </c>
      <c r="H119" s="170">
        <v>3.7999999999999999E-2</v>
      </c>
      <c r="I119" s="173">
        <v>3.7999999999999999E-2</v>
      </c>
      <c r="J119" s="74">
        <v>3.7999999999999999E-2</v>
      </c>
      <c r="K119" s="150">
        <v>3.7999999999999999E-2</v>
      </c>
    </row>
    <row r="120" spans="1:11" ht="47.25" customHeight="1" x14ac:dyDescent="0.25">
      <c r="A120" s="156" t="s">
        <v>277</v>
      </c>
      <c r="B120" s="6" t="s">
        <v>278</v>
      </c>
      <c r="C120" s="74" t="s">
        <v>276</v>
      </c>
      <c r="D120" s="74">
        <v>3.0000000000000001E-3</v>
      </c>
      <c r="E120" s="74">
        <v>2E-3</v>
      </c>
      <c r="F120" s="74">
        <v>2E-3</v>
      </c>
      <c r="G120" s="74">
        <v>2E-3</v>
      </c>
      <c r="H120" s="170">
        <v>2E-3</v>
      </c>
      <c r="I120" s="173">
        <v>2E-3</v>
      </c>
      <c r="J120" s="74">
        <v>2E-3</v>
      </c>
      <c r="K120" s="150">
        <v>2E-3</v>
      </c>
    </row>
    <row r="121" spans="1:11" ht="47.25" x14ac:dyDescent="0.25">
      <c r="A121" s="156" t="s">
        <v>279</v>
      </c>
      <c r="B121" s="6" t="s">
        <v>280</v>
      </c>
      <c r="C121" s="74" t="s">
        <v>281</v>
      </c>
      <c r="D121" s="74">
        <v>1.76</v>
      </c>
      <c r="E121" s="74">
        <v>1.76</v>
      </c>
      <c r="F121" s="74">
        <v>1.76</v>
      </c>
      <c r="G121" s="74">
        <v>1.76</v>
      </c>
      <c r="H121" s="170">
        <v>1.76</v>
      </c>
      <c r="I121" s="173">
        <v>1.76</v>
      </c>
      <c r="J121" s="74">
        <v>1.76</v>
      </c>
      <c r="K121" s="150">
        <v>1.76</v>
      </c>
    </row>
    <row r="122" spans="1:11" ht="47.25" x14ac:dyDescent="0.25">
      <c r="A122" s="156" t="s">
        <v>282</v>
      </c>
      <c r="B122" s="6" t="s">
        <v>283</v>
      </c>
      <c r="C122" s="74" t="s">
        <v>281</v>
      </c>
      <c r="D122" s="74">
        <v>0</v>
      </c>
      <c r="E122" s="74">
        <v>0</v>
      </c>
      <c r="F122" s="74">
        <v>0</v>
      </c>
      <c r="G122" s="74">
        <v>0</v>
      </c>
      <c r="H122" s="170">
        <v>0</v>
      </c>
      <c r="I122" s="173">
        <v>0</v>
      </c>
      <c r="J122" s="74">
        <v>0</v>
      </c>
      <c r="K122" s="150">
        <v>0</v>
      </c>
    </row>
    <row r="123" spans="1:11" ht="63" x14ac:dyDescent="0.25">
      <c r="A123" s="156" t="s">
        <v>284</v>
      </c>
      <c r="B123" s="6" t="s">
        <v>285</v>
      </c>
      <c r="C123" s="74" t="s">
        <v>281</v>
      </c>
      <c r="D123" s="74">
        <v>0.02</v>
      </c>
      <c r="E123" s="74">
        <v>0</v>
      </c>
      <c r="F123" s="74">
        <v>0</v>
      </c>
      <c r="G123" s="74">
        <v>0</v>
      </c>
      <c r="H123" s="170">
        <v>0</v>
      </c>
      <c r="I123" s="173">
        <v>0</v>
      </c>
      <c r="J123" s="74">
        <v>0</v>
      </c>
      <c r="K123" s="150">
        <v>0</v>
      </c>
    </row>
    <row r="124" spans="1:11" ht="63" x14ac:dyDescent="0.25">
      <c r="A124" s="156" t="s">
        <v>286</v>
      </c>
      <c r="B124" s="6" t="s">
        <v>287</v>
      </c>
      <c r="C124" s="74" t="s">
        <v>281</v>
      </c>
      <c r="D124" s="74">
        <v>0</v>
      </c>
      <c r="E124" s="74">
        <v>0</v>
      </c>
      <c r="F124" s="74">
        <v>0</v>
      </c>
      <c r="G124" s="74">
        <v>0</v>
      </c>
      <c r="H124" s="170">
        <v>0</v>
      </c>
      <c r="I124" s="173">
        <v>0</v>
      </c>
      <c r="J124" s="74">
        <v>0</v>
      </c>
      <c r="K124" s="150">
        <v>0</v>
      </c>
    </row>
    <row r="125" spans="1:11" ht="110.25" x14ac:dyDescent="0.25">
      <c r="A125" s="156" t="s">
        <v>288</v>
      </c>
      <c r="B125" s="6" t="s">
        <v>289</v>
      </c>
      <c r="C125" s="74" t="s">
        <v>148</v>
      </c>
      <c r="D125" s="74">
        <v>0</v>
      </c>
      <c r="E125" s="74">
        <v>0</v>
      </c>
      <c r="F125" s="74">
        <v>0</v>
      </c>
      <c r="G125" s="74">
        <v>0</v>
      </c>
      <c r="H125" s="170">
        <v>0</v>
      </c>
      <c r="I125" s="173">
        <v>0</v>
      </c>
      <c r="J125" s="74">
        <v>0</v>
      </c>
      <c r="K125" s="150">
        <v>0</v>
      </c>
    </row>
    <row r="126" spans="1:11" ht="78.75" x14ac:dyDescent="0.25">
      <c r="A126" s="156" t="s">
        <v>290</v>
      </c>
      <c r="B126" s="6" t="s">
        <v>291</v>
      </c>
      <c r="C126" s="74" t="s">
        <v>144</v>
      </c>
      <c r="D126" s="74">
        <v>100</v>
      </c>
      <c r="E126" s="74">
        <v>100</v>
      </c>
      <c r="F126" s="74">
        <v>100</v>
      </c>
      <c r="G126" s="74">
        <v>100</v>
      </c>
      <c r="H126" s="170">
        <v>100</v>
      </c>
      <c r="I126" s="173">
        <v>100</v>
      </c>
      <c r="J126" s="74">
        <v>100</v>
      </c>
      <c r="K126" s="150">
        <v>100</v>
      </c>
    </row>
    <row r="127" spans="1:11" ht="78.75" x14ac:dyDescent="0.25">
      <c r="A127" s="156" t="s">
        <v>292</v>
      </c>
      <c r="B127" s="6" t="s">
        <v>293</v>
      </c>
      <c r="C127" s="74" t="s">
        <v>144</v>
      </c>
      <c r="D127" s="74">
        <v>100</v>
      </c>
      <c r="E127" s="74">
        <v>100</v>
      </c>
      <c r="F127" s="74">
        <v>100</v>
      </c>
      <c r="G127" s="74">
        <v>100</v>
      </c>
      <c r="H127" s="170">
        <v>100</v>
      </c>
      <c r="I127" s="173">
        <v>100</v>
      </c>
      <c r="J127" s="74">
        <v>100</v>
      </c>
      <c r="K127" s="150">
        <v>100</v>
      </c>
    </row>
    <row r="128" spans="1:11" ht="78.75" x14ac:dyDescent="0.25">
      <c r="A128" s="156" t="s">
        <v>294</v>
      </c>
      <c r="B128" s="6" t="s">
        <v>295</v>
      </c>
      <c r="C128" s="74" t="s">
        <v>144</v>
      </c>
      <c r="D128" s="74">
        <v>100</v>
      </c>
      <c r="E128" s="74">
        <v>100</v>
      </c>
      <c r="F128" s="74">
        <v>100</v>
      </c>
      <c r="G128" s="74">
        <v>100</v>
      </c>
      <c r="H128" s="170">
        <v>100</v>
      </c>
      <c r="I128" s="173">
        <v>100</v>
      </c>
      <c r="J128" s="74">
        <v>100</v>
      </c>
      <c r="K128" s="150">
        <v>100</v>
      </c>
    </row>
    <row r="129" spans="1:11" ht="15.75" customHeight="1" x14ac:dyDescent="0.25">
      <c r="A129" s="156" t="s">
        <v>296</v>
      </c>
      <c r="B129" s="6" t="s">
        <v>297</v>
      </c>
      <c r="C129" s="74" t="s">
        <v>144</v>
      </c>
      <c r="D129" s="74">
        <v>100</v>
      </c>
      <c r="E129" s="74">
        <v>100</v>
      </c>
      <c r="F129" s="74">
        <v>100</v>
      </c>
      <c r="G129" s="74">
        <v>100</v>
      </c>
      <c r="H129" s="170">
        <v>100</v>
      </c>
      <c r="I129" s="173">
        <v>100</v>
      </c>
      <c r="J129" s="74">
        <v>100</v>
      </c>
      <c r="K129" s="150">
        <v>100</v>
      </c>
    </row>
    <row r="130" spans="1:11" ht="15.75" customHeight="1" x14ac:dyDescent="0.25">
      <c r="A130" s="156" t="s">
        <v>298</v>
      </c>
      <c r="B130" s="6" t="s">
        <v>299</v>
      </c>
      <c r="C130" s="74"/>
      <c r="D130" s="74"/>
      <c r="E130" s="74"/>
      <c r="F130" s="74"/>
      <c r="G130" s="74"/>
      <c r="H130" s="170"/>
      <c r="I130" s="173"/>
      <c r="J130" s="74"/>
      <c r="K130" s="150"/>
    </row>
    <row r="131" spans="1:11" x14ac:dyDescent="0.25">
      <c r="A131" s="156" t="s">
        <v>300</v>
      </c>
      <c r="B131" s="6" t="s">
        <v>301</v>
      </c>
      <c r="C131" s="74" t="s">
        <v>144</v>
      </c>
      <c r="D131" s="74">
        <v>24.44</v>
      </c>
      <c r="E131" s="74">
        <v>29.69</v>
      </c>
      <c r="F131" s="74">
        <v>38.64</v>
      </c>
      <c r="G131" s="74">
        <v>38.64</v>
      </c>
      <c r="H131" s="170">
        <v>38.64</v>
      </c>
      <c r="I131" s="173">
        <v>38.64</v>
      </c>
      <c r="J131" s="74">
        <v>38.64</v>
      </c>
      <c r="K131" s="150">
        <v>38.64</v>
      </c>
    </row>
    <row r="132" spans="1:11" ht="15.75" customHeight="1" x14ac:dyDescent="0.25">
      <c r="A132" s="156" t="s">
        <v>302</v>
      </c>
      <c r="B132" s="6" t="s">
        <v>303</v>
      </c>
      <c r="C132" s="74" t="s">
        <v>144</v>
      </c>
      <c r="D132" s="74">
        <v>49.18</v>
      </c>
      <c r="E132" s="74">
        <v>56.55</v>
      </c>
      <c r="F132" s="74">
        <v>65.040000000000006</v>
      </c>
      <c r="G132" s="74">
        <v>65.040000000000006</v>
      </c>
      <c r="H132" s="170">
        <v>65.040000000000006</v>
      </c>
      <c r="I132" s="173">
        <v>65.040000000000006</v>
      </c>
      <c r="J132" s="74">
        <v>65.040000000000006</v>
      </c>
      <c r="K132" s="150">
        <v>65.040000000000006</v>
      </c>
    </row>
    <row r="133" spans="1:11" ht="15.75" customHeight="1" x14ac:dyDescent="0.25">
      <c r="A133" s="156" t="s">
        <v>304</v>
      </c>
      <c r="B133" s="6" t="s">
        <v>305</v>
      </c>
      <c r="C133" s="74"/>
      <c r="D133" s="74"/>
      <c r="E133" s="74"/>
      <c r="F133" s="74"/>
      <c r="G133" s="74"/>
      <c r="H133" s="170"/>
      <c r="I133" s="173"/>
      <c r="J133" s="74"/>
      <c r="K133" s="150"/>
    </row>
    <row r="134" spans="1:11" x14ac:dyDescent="0.25">
      <c r="A134" s="156" t="s">
        <v>306</v>
      </c>
      <c r="B134" s="6" t="s">
        <v>301</v>
      </c>
      <c r="C134" s="74" t="s">
        <v>254</v>
      </c>
      <c r="D134" s="74">
        <v>-0.43</v>
      </c>
      <c r="E134" s="74">
        <v>5.25</v>
      </c>
      <c r="F134" s="74">
        <v>8.9499999999999993</v>
      </c>
      <c r="G134" s="74">
        <v>8.9499999999999993</v>
      </c>
      <c r="H134" s="170">
        <v>8.9499999999999993</v>
      </c>
      <c r="I134" s="173">
        <v>8.9499999999999993</v>
      </c>
      <c r="J134" s="74">
        <v>8.9499999999999993</v>
      </c>
      <c r="K134" s="150">
        <v>8.9499999999999993</v>
      </c>
    </row>
    <row r="135" spans="1:11" x14ac:dyDescent="0.25">
      <c r="A135" s="156" t="s">
        <v>307</v>
      </c>
      <c r="B135" s="6" t="s">
        <v>303</v>
      </c>
      <c r="C135" s="74" t="s">
        <v>254</v>
      </c>
      <c r="D135" s="74">
        <v>6.41</v>
      </c>
      <c r="E135" s="74">
        <v>7.38</v>
      </c>
      <c r="F135" s="74">
        <v>8.48</v>
      </c>
      <c r="G135" s="74">
        <v>8.48</v>
      </c>
      <c r="H135" s="170">
        <v>8.48</v>
      </c>
      <c r="I135" s="173">
        <v>8.48</v>
      </c>
      <c r="J135" s="74">
        <v>8.48</v>
      </c>
      <c r="K135" s="150">
        <v>8.48</v>
      </c>
    </row>
    <row r="136" spans="1:11" ht="63" x14ac:dyDescent="0.25">
      <c r="A136" s="156" t="s">
        <v>308</v>
      </c>
      <c r="B136" s="6" t="s">
        <v>309</v>
      </c>
      <c r="C136" s="74" t="s">
        <v>144</v>
      </c>
      <c r="D136" s="74">
        <v>100</v>
      </c>
      <c r="E136" s="74">
        <v>100</v>
      </c>
      <c r="F136" s="74">
        <v>100</v>
      </c>
      <c r="G136" s="74">
        <v>100</v>
      </c>
      <c r="H136" s="170">
        <v>100</v>
      </c>
      <c r="I136" s="173">
        <v>100</v>
      </c>
      <c r="J136" s="74">
        <v>100</v>
      </c>
      <c r="K136" s="150">
        <v>100</v>
      </c>
    </row>
    <row r="137" spans="1:11" ht="31.5" x14ac:dyDescent="0.25">
      <c r="A137" s="156" t="s">
        <v>310</v>
      </c>
      <c r="B137" s="6" t="s">
        <v>311</v>
      </c>
      <c r="C137" s="74" t="s">
        <v>312</v>
      </c>
      <c r="D137" s="74">
        <v>1</v>
      </c>
      <c r="E137" s="74">
        <v>1</v>
      </c>
      <c r="F137" s="74">
        <v>1</v>
      </c>
      <c r="G137" s="74">
        <v>1</v>
      </c>
      <c r="H137" s="170">
        <v>1</v>
      </c>
      <c r="I137" s="173">
        <v>1</v>
      </c>
      <c r="J137" s="74">
        <v>1</v>
      </c>
      <c r="K137" s="150">
        <v>1</v>
      </c>
    </row>
    <row r="138" spans="1:11" ht="63" x14ac:dyDescent="0.25">
      <c r="A138" s="156" t="s">
        <v>313</v>
      </c>
      <c r="B138" s="6" t="s">
        <v>314</v>
      </c>
      <c r="C138" s="74" t="s">
        <v>144</v>
      </c>
      <c r="D138" s="74">
        <v>2</v>
      </c>
      <c r="E138" s="74">
        <v>2</v>
      </c>
      <c r="F138" s="74">
        <v>2</v>
      </c>
      <c r="G138" s="74">
        <v>2</v>
      </c>
      <c r="H138" s="170">
        <v>2</v>
      </c>
      <c r="I138" s="173">
        <v>2</v>
      </c>
      <c r="J138" s="74">
        <v>2</v>
      </c>
      <c r="K138" s="150">
        <v>2</v>
      </c>
    </row>
    <row r="139" spans="1:11" ht="78.75" x14ac:dyDescent="0.25">
      <c r="A139" s="156" t="s">
        <v>315</v>
      </c>
      <c r="B139" s="6" t="s">
        <v>316</v>
      </c>
      <c r="C139" s="74" t="s">
        <v>144</v>
      </c>
      <c r="D139" s="74">
        <v>100</v>
      </c>
      <c r="E139" s="74">
        <v>100</v>
      </c>
      <c r="F139" s="74">
        <v>100</v>
      </c>
      <c r="G139" s="74">
        <v>100</v>
      </c>
      <c r="H139" s="170">
        <v>100</v>
      </c>
      <c r="I139" s="173">
        <v>100</v>
      </c>
      <c r="J139" s="74">
        <v>100</v>
      </c>
      <c r="K139" s="150">
        <v>100</v>
      </c>
    </row>
    <row r="140" spans="1:11" ht="94.5" customHeight="1" x14ac:dyDescent="0.25">
      <c r="A140" s="60" t="s">
        <v>317</v>
      </c>
      <c r="B140" s="61" t="s">
        <v>318</v>
      </c>
      <c r="C140" s="74"/>
      <c r="D140" s="74"/>
      <c r="E140" s="74"/>
      <c r="F140" s="74"/>
      <c r="G140" s="74"/>
      <c r="H140" s="6"/>
      <c r="I140" s="6"/>
      <c r="J140" s="6"/>
      <c r="K140" s="150"/>
    </row>
    <row r="141" spans="1:11" ht="66.75" customHeight="1" x14ac:dyDescent="0.25">
      <c r="A141" s="73" t="s">
        <v>319</v>
      </c>
      <c r="B141" s="6" t="s">
        <v>320</v>
      </c>
      <c r="C141" s="74"/>
      <c r="D141" s="74"/>
      <c r="E141" s="74"/>
      <c r="F141" s="74"/>
      <c r="G141" s="74"/>
      <c r="H141" s="6"/>
      <c r="I141" s="6"/>
      <c r="J141" s="6"/>
      <c r="K141" s="150"/>
    </row>
    <row r="142" spans="1:11" ht="110.25" x14ac:dyDescent="0.25">
      <c r="A142" s="73" t="s">
        <v>321</v>
      </c>
      <c r="B142" s="6" t="s">
        <v>322</v>
      </c>
      <c r="C142" s="74" t="s">
        <v>144</v>
      </c>
      <c r="D142" s="74">
        <v>100</v>
      </c>
      <c r="E142" s="74">
        <v>100</v>
      </c>
      <c r="F142" s="74">
        <v>100</v>
      </c>
      <c r="G142" s="74">
        <v>100</v>
      </c>
      <c r="H142" s="170">
        <v>100</v>
      </c>
      <c r="I142" s="173">
        <v>100</v>
      </c>
      <c r="J142" s="74">
        <v>100</v>
      </c>
      <c r="K142" s="154">
        <v>100</v>
      </c>
    </row>
    <row r="143" spans="1:11" ht="78.75" x14ac:dyDescent="0.25">
      <c r="A143" s="73" t="s">
        <v>323</v>
      </c>
      <c r="B143" s="6" t="s">
        <v>324</v>
      </c>
      <c r="C143" s="74"/>
      <c r="D143" s="74"/>
      <c r="E143" s="74"/>
      <c r="F143" s="74"/>
      <c r="G143" s="74"/>
      <c r="H143" s="6"/>
      <c r="I143" s="6"/>
      <c r="J143" s="6"/>
      <c r="K143" s="150"/>
    </row>
    <row r="144" spans="1:11" ht="63" x14ac:dyDescent="0.25">
      <c r="A144" s="73" t="s">
        <v>325</v>
      </c>
      <c r="B144" s="6" t="s">
        <v>326</v>
      </c>
      <c r="C144" s="74" t="s">
        <v>152</v>
      </c>
      <c r="D144" s="74">
        <v>0</v>
      </c>
      <c r="E144" s="74">
        <v>0</v>
      </c>
      <c r="F144" s="74">
        <v>0</v>
      </c>
      <c r="G144" s="74">
        <v>0</v>
      </c>
      <c r="H144" s="170">
        <v>0</v>
      </c>
      <c r="I144" s="173">
        <v>0</v>
      </c>
      <c r="J144" s="74">
        <v>0</v>
      </c>
      <c r="K144" s="154">
        <v>0</v>
      </c>
    </row>
    <row r="145" spans="1:11" ht="47.25" x14ac:dyDescent="0.25">
      <c r="A145" s="73" t="s">
        <v>327</v>
      </c>
      <c r="B145" s="6" t="s">
        <v>328</v>
      </c>
      <c r="C145" s="74"/>
      <c r="D145" s="74"/>
      <c r="E145" s="74"/>
      <c r="F145" s="74"/>
      <c r="G145" s="74"/>
      <c r="H145" s="6"/>
      <c r="I145" s="6"/>
      <c r="J145" s="6"/>
      <c r="K145" s="150"/>
    </row>
    <row r="146" spans="1:11" ht="48.75" customHeight="1" x14ac:dyDescent="0.25">
      <c r="A146" s="73" t="s">
        <v>329</v>
      </c>
      <c r="B146" s="6" t="s">
        <v>330</v>
      </c>
      <c r="C146" s="74" t="s">
        <v>144</v>
      </c>
      <c r="D146" s="74">
        <v>100</v>
      </c>
      <c r="E146" s="74">
        <v>100</v>
      </c>
      <c r="F146" s="74">
        <v>100</v>
      </c>
      <c r="G146" s="74">
        <v>100</v>
      </c>
      <c r="H146" s="170">
        <v>100</v>
      </c>
      <c r="I146" s="173">
        <v>100</v>
      </c>
      <c r="J146" s="74">
        <v>100</v>
      </c>
      <c r="K146" s="154">
        <v>100</v>
      </c>
    </row>
    <row r="147" spans="1:11" ht="63" x14ac:dyDescent="0.25">
      <c r="A147" s="73" t="s">
        <v>331</v>
      </c>
      <c r="B147" s="6" t="s">
        <v>332</v>
      </c>
      <c r="C147" s="74"/>
      <c r="D147" s="74"/>
      <c r="E147" s="74"/>
      <c r="F147" s="74"/>
      <c r="G147" s="74"/>
      <c r="H147" s="6"/>
      <c r="I147" s="6"/>
      <c r="J147" s="6"/>
      <c r="K147" s="150"/>
    </row>
    <row r="148" spans="1:11" ht="47.25" customHeight="1" x14ac:dyDescent="0.25">
      <c r="A148" s="73" t="s">
        <v>333</v>
      </c>
      <c r="B148" s="6" t="s">
        <v>334</v>
      </c>
      <c r="C148" s="74" t="s">
        <v>144</v>
      </c>
      <c r="D148" s="74">
        <v>100</v>
      </c>
      <c r="E148" s="74">
        <v>100</v>
      </c>
      <c r="F148" s="74">
        <v>100</v>
      </c>
      <c r="G148" s="74">
        <v>100</v>
      </c>
      <c r="H148" s="170">
        <v>100</v>
      </c>
      <c r="I148" s="173">
        <v>100</v>
      </c>
      <c r="J148" s="74">
        <v>100</v>
      </c>
      <c r="K148" s="154">
        <v>100</v>
      </c>
    </row>
    <row r="149" spans="1:11" ht="47.25" x14ac:dyDescent="0.25">
      <c r="A149" s="73" t="s">
        <v>335</v>
      </c>
      <c r="B149" s="6" t="s">
        <v>336</v>
      </c>
      <c r="C149" s="74"/>
      <c r="D149" s="74"/>
      <c r="E149" s="74"/>
      <c r="F149" s="74"/>
      <c r="G149" s="74"/>
      <c r="H149" s="6"/>
      <c r="I149" s="6"/>
      <c r="J149" s="6"/>
      <c r="K149" s="150"/>
    </row>
    <row r="150" spans="1:11" ht="64.5" customHeight="1" x14ac:dyDescent="0.25">
      <c r="A150" s="73" t="s">
        <v>337</v>
      </c>
      <c r="B150" s="6" t="s">
        <v>338</v>
      </c>
      <c r="C150" s="74" t="s">
        <v>152</v>
      </c>
      <c r="D150" s="74">
        <v>0</v>
      </c>
      <c r="E150" s="74">
        <v>0</v>
      </c>
      <c r="F150" s="74">
        <v>0</v>
      </c>
      <c r="G150" s="74">
        <v>0</v>
      </c>
      <c r="H150" s="170">
        <v>0</v>
      </c>
      <c r="I150" s="173">
        <v>0</v>
      </c>
      <c r="J150" s="74">
        <v>0</v>
      </c>
      <c r="K150" s="154">
        <v>0</v>
      </c>
    </row>
    <row r="151" spans="1:11" ht="52.5" customHeight="1" x14ac:dyDescent="0.25">
      <c r="A151" s="73" t="s">
        <v>339</v>
      </c>
      <c r="B151" s="6" t="s">
        <v>340</v>
      </c>
      <c r="C151" s="74"/>
      <c r="D151" s="74"/>
      <c r="E151" s="74"/>
      <c r="F151" s="74"/>
      <c r="G151" s="74"/>
      <c r="H151" s="6"/>
      <c r="I151" s="6"/>
      <c r="J151" s="6"/>
      <c r="K151" s="150"/>
    </row>
    <row r="152" spans="1:11" ht="54" customHeight="1" x14ac:dyDescent="0.25">
      <c r="A152" s="73" t="s">
        <v>341</v>
      </c>
      <c r="B152" s="6" t="s">
        <v>342</v>
      </c>
      <c r="C152" s="74" t="s">
        <v>152</v>
      </c>
      <c r="D152" s="74" t="s">
        <v>343</v>
      </c>
      <c r="E152" s="74" t="s">
        <v>343</v>
      </c>
      <c r="F152" s="74" t="s">
        <v>343</v>
      </c>
      <c r="G152" s="74" t="s">
        <v>343</v>
      </c>
      <c r="H152" s="170" t="s">
        <v>343</v>
      </c>
      <c r="I152" s="173" t="s">
        <v>343</v>
      </c>
      <c r="J152" s="74" t="s">
        <v>343</v>
      </c>
      <c r="K152" s="154" t="s">
        <v>630</v>
      </c>
    </row>
    <row r="153" spans="1:11" ht="47.25" x14ac:dyDescent="0.25">
      <c r="A153" s="60" t="s">
        <v>50</v>
      </c>
      <c r="B153" s="61" t="s">
        <v>378</v>
      </c>
      <c r="C153" s="74"/>
      <c r="D153" s="74"/>
      <c r="E153" s="74"/>
      <c r="F153" s="74"/>
      <c r="G153" s="74"/>
      <c r="H153" s="6"/>
      <c r="I153" s="6"/>
      <c r="J153" s="6"/>
      <c r="K153" s="150"/>
    </row>
    <row r="154" spans="1:11" x14ac:dyDescent="0.25">
      <c r="A154" s="156" t="s">
        <v>345</v>
      </c>
      <c r="B154" s="6" t="s">
        <v>380</v>
      </c>
      <c r="C154" s="74" t="s">
        <v>381</v>
      </c>
      <c r="D154" s="74">
        <v>11827</v>
      </c>
      <c r="E154" s="74">
        <v>9000</v>
      </c>
      <c r="F154" s="131">
        <v>9000</v>
      </c>
      <c r="G154" s="131">
        <v>1900</v>
      </c>
      <c r="H154" s="170">
        <v>1800</v>
      </c>
      <c r="I154" s="173">
        <v>2500</v>
      </c>
      <c r="J154" s="131">
        <v>1800</v>
      </c>
      <c r="K154" s="150">
        <v>1800</v>
      </c>
    </row>
    <row r="155" spans="1:11" ht="31.5" customHeight="1" x14ac:dyDescent="0.25">
      <c r="A155" s="156" t="s">
        <v>348</v>
      </c>
      <c r="B155" s="6" t="s">
        <v>383</v>
      </c>
      <c r="C155" s="74" t="s">
        <v>384</v>
      </c>
      <c r="D155" s="74">
        <v>0.43330000000000002</v>
      </c>
      <c r="E155" s="74">
        <v>0.33300000000000002</v>
      </c>
      <c r="F155" s="131">
        <v>0.33500000000000002</v>
      </c>
      <c r="G155" s="131">
        <v>7.2999999999999995E-2</v>
      </c>
      <c r="H155" s="170">
        <v>6.9000000000000006E-2</v>
      </c>
      <c r="I155" s="173">
        <v>9.6000000000000002E-2</v>
      </c>
      <c r="J155" s="131">
        <v>6.9000000000000006E-2</v>
      </c>
      <c r="K155" s="150">
        <v>6.9000000000000006E-2</v>
      </c>
    </row>
    <row r="156" spans="1:11" ht="31.5" x14ac:dyDescent="0.25">
      <c r="A156" s="156" t="s">
        <v>351</v>
      </c>
      <c r="B156" s="6" t="s">
        <v>386</v>
      </c>
      <c r="C156" s="74" t="s">
        <v>384</v>
      </c>
      <c r="D156" s="74">
        <v>27.7</v>
      </c>
      <c r="E156" s="74">
        <v>28.1</v>
      </c>
      <c r="F156" s="131">
        <v>28.7</v>
      </c>
      <c r="G156" s="131">
        <v>29.53</v>
      </c>
      <c r="H156" s="170">
        <v>27.7</v>
      </c>
      <c r="I156" s="173">
        <v>29.8</v>
      </c>
      <c r="J156" s="131">
        <v>29.86</v>
      </c>
      <c r="K156" s="150">
        <v>29.86</v>
      </c>
    </row>
    <row r="157" spans="1:11" ht="31.5" x14ac:dyDescent="0.25">
      <c r="A157" s="156" t="s">
        <v>517</v>
      </c>
      <c r="B157" s="6" t="s">
        <v>388</v>
      </c>
      <c r="C157" s="74" t="s">
        <v>144</v>
      </c>
      <c r="D157" s="74">
        <v>100</v>
      </c>
      <c r="E157" s="74">
        <v>100</v>
      </c>
      <c r="F157" s="131">
        <v>100</v>
      </c>
      <c r="G157" s="131">
        <v>100</v>
      </c>
      <c r="H157" s="170">
        <v>100</v>
      </c>
      <c r="I157" s="173">
        <v>100</v>
      </c>
      <c r="J157" s="131">
        <v>100</v>
      </c>
      <c r="K157" s="150">
        <v>100</v>
      </c>
    </row>
    <row r="158" spans="1:11" ht="47.25" x14ac:dyDescent="0.25">
      <c r="A158" s="156" t="s">
        <v>518</v>
      </c>
      <c r="B158" s="6" t="s">
        <v>390</v>
      </c>
      <c r="C158" s="74" t="s">
        <v>144</v>
      </c>
      <c r="D158" s="74">
        <v>0.6</v>
      </c>
      <c r="E158" s="74">
        <v>0.6</v>
      </c>
      <c r="F158" s="131">
        <v>0.3</v>
      </c>
      <c r="G158" s="131">
        <v>1</v>
      </c>
      <c r="H158" s="170">
        <v>1</v>
      </c>
      <c r="I158" s="173">
        <v>1</v>
      </c>
      <c r="J158" s="131">
        <v>1</v>
      </c>
      <c r="K158" s="150">
        <v>1</v>
      </c>
    </row>
    <row r="159" spans="1:11" s="125" customFormat="1" ht="31.5" x14ac:dyDescent="0.25">
      <c r="A159" s="156" t="s">
        <v>519</v>
      </c>
      <c r="B159" s="6" t="s">
        <v>392</v>
      </c>
      <c r="C159" s="74" t="s">
        <v>144</v>
      </c>
      <c r="D159" s="74">
        <v>82.5</v>
      </c>
      <c r="E159" s="74">
        <v>83.5</v>
      </c>
      <c r="F159" s="131">
        <v>83.5</v>
      </c>
      <c r="G159" s="131">
        <v>84</v>
      </c>
      <c r="H159" s="170">
        <v>84.5</v>
      </c>
      <c r="I159" s="173">
        <v>85</v>
      </c>
      <c r="J159" s="131">
        <v>85.5</v>
      </c>
      <c r="K159" s="150">
        <v>85.5</v>
      </c>
    </row>
    <row r="160" spans="1:11" s="127" customFormat="1" ht="51" customHeight="1" x14ac:dyDescent="0.25">
      <c r="A160" s="156" t="s">
        <v>520</v>
      </c>
      <c r="B160" s="6" t="s">
        <v>396</v>
      </c>
      <c r="C160" s="74" t="s">
        <v>144</v>
      </c>
      <c r="D160" s="74">
        <v>25.02</v>
      </c>
      <c r="E160" s="74">
        <v>24.99</v>
      </c>
      <c r="F160" s="74">
        <v>24.96</v>
      </c>
      <c r="G160" s="74">
        <v>24.96</v>
      </c>
      <c r="H160" s="170">
        <v>24.96</v>
      </c>
      <c r="I160" s="173">
        <v>24.96</v>
      </c>
      <c r="J160" s="74">
        <v>24.96</v>
      </c>
      <c r="K160" s="150">
        <v>24.96</v>
      </c>
    </row>
    <row r="161" spans="1:13" s="127" customFormat="1" ht="50.25" customHeight="1" x14ac:dyDescent="0.25">
      <c r="A161" s="156" t="s">
        <v>591</v>
      </c>
      <c r="B161" s="6" t="s">
        <v>592</v>
      </c>
      <c r="C161" s="124" t="s">
        <v>458</v>
      </c>
      <c r="D161" s="124">
        <v>0</v>
      </c>
      <c r="E161" s="124">
        <v>0</v>
      </c>
      <c r="F161" s="124">
        <v>0</v>
      </c>
      <c r="G161" s="124">
        <v>2</v>
      </c>
      <c r="H161" s="170">
        <v>1</v>
      </c>
      <c r="I161" s="173">
        <v>2</v>
      </c>
      <c r="J161" s="124">
        <v>3</v>
      </c>
      <c r="K161" s="150">
        <v>3</v>
      </c>
      <c r="M161" s="44"/>
    </row>
    <row r="162" spans="1:13" s="139" customFormat="1" ht="51" customHeight="1" x14ac:dyDescent="0.25">
      <c r="A162" s="156" t="s">
        <v>596</v>
      </c>
      <c r="B162" s="6" t="s">
        <v>595</v>
      </c>
      <c r="C162" s="131" t="s">
        <v>458</v>
      </c>
      <c r="D162" s="131">
        <v>0</v>
      </c>
      <c r="E162" s="131">
        <v>0</v>
      </c>
      <c r="F162" s="131">
        <v>0</v>
      </c>
      <c r="G162" s="131">
        <v>1</v>
      </c>
      <c r="H162" s="170">
        <v>0</v>
      </c>
      <c r="I162" s="173">
        <v>0</v>
      </c>
      <c r="J162" s="131">
        <v>0</v>
      </c>
      <c r="K162" s="150">
        <v>0</v>
      </c>
    </row>
    <row r="163" spans="1:13" s="139" customFormat="1" ht="50.25" customHeight="1" x14ac:dyDescent="0.25">
      <c r="A163" s="156" t="s">
        <v>597</v>
      </c>
      <c r="B163" s="6" t="s">
        <v>598</v>
      </c>
      <c r="C163" s="131" t="s">
        <v>458</v>
      </c>
      <c r="D163" s="131">
        <v>0</v>
      </c>
      <c r="E163" s="131">
        <v>0</v>
      </c>
      <c r="F163" s="131">
        <v>0</v>
      </c>
      <c r="G163" s="131">
        <v>1</v>
      </c>
      <c r="H163" s="170">
        <v>0</v>
      </c>
      <c r="I163" s="173">
        <v>0</v>
      </c>
      <c r="J163" s="131">
        <v>0</v>
      </c>
      <c r="K163" s="150">
        <v>0</v>
      </c>
    </row>
    <row r="164" spans="1:13" s="128" customFormat="1" ht="50.25" customHeight="1" x14ac:dyDescent="0.25">
      <c r="A164" s="156" t="s">
        <v>611</v>
      </c>
      <c r="B164" s="6" t="s">
        <v>613</v>
      </c>
      <c r="C164" s="140" t="s">
        <v>458</v>
      </c>
      <c r="D164" s="140">
        <v>0</v>
      </c>
      <c r="E164" s="140">
        <v>0</v>
      </c>
      <c r="F164" s="140">
        <v>0</v>
      </c>
      <c r="G164" s="140">
        <v>0</v>
      </c>
      <c r="H164" s="170">
        <v>1</v>
      </c>
      <c r="I164" s="173">
        <v>0</v>
      </c>
      <c r="J164" s="140">
        <v>0</v>
      </c>
      <c r="K164" s="150">
        <v>0</v>
      </c>
    </row>
    <row r="165" spans="1:13" ht="47.25" customHeight="1" x14ac:dyDescent="0.25">
      <c r="A165" s="156" t="s">
        <v>612</v>
      </c>
      <c r="B165" s="6" t="s">
        <v>614</v>
      </c>
      <c r="C165" s="140" t="s">
        <v>458</v>
      </c>
      <c r="D165" s="140">
        <v>0</v>
      </c>
      <c r="E165" s="140">
        <v>0</v>
      </c>
      <c r="F165" s="140">
        <v>0</v>
      </c>
      <c r="G165" s="140">
        <v>0</v>
      </c>
      <c r="H165" s="170">
        <v>2</v>
      </c>
      <c r="I165" s="173">
        <v>0</v>
      </c>
      <c r="J165" s="140">
        <v>0</v>
      </c>
      <c r="K165" s="150">
        <v>0</v>
      </c>
    </row>
    <row r="166" spans="1:13" ht="66" customHeight="1" x14ac:dyDescent="0.25">
      <c r="A166" s="156" t="s">
        <v>51</v>
      </c>
      <c r="B166" s="61" t="s">
        <v>397</v>
      </c>
      <c r="C166" s="131"/>
      <c r="D166" s="131"/>
      <c r="E166" s="131"/>
      <c r="F166" s="131"/>
      <c r="G166" s="131"/>
      <c r="H166" s="170"/>
      <c r="I166" s="173"/>
      <c r="J166" s="131"/>
      <c r="K166" s="150"/>
    </row>
    <row r="167" spans="1:13" s="114" customFormat="1" ht="50.25" customHeight="1" x14ac:dyDescent="0.25">
      <c r="A167" s="156" t="s">
        <v>354</v>
      </c>
      <c r="B167" s="6" t="s">
        <v>399</v>
      </c>
      <c r="C167" s="74" t="s">
        <v>144</v>
      </c>
      <c r="D167" s="74">
        <v>100</v>
      </c>
      <c r="E167" s="74">
        <v>100</v>
      </c>
      <c r="F167" s="74">
        <v>100</v>
      </c>
      <c r="G167" s="74">
        <v>100</v>
      </c>
      <c r="H167" s="170">
        <v>100</v>
      </c>
      <c r="I167" s="173">
        <v>100</v>
      </c>
      <c r="J167" s="74">
        <v>100</v>
      </c>
      <c r="K167" s="150">
        <v>100</v>
      </c>
    </row>
    <row r="168" spans="1:13" ht="53.25" customHeight="1" x14ac:dyDescent="0.25">
      <c r="A168" s="156" t="s">
        <v>356</v>
      </c>
      <c r="B168" s="6" t="s">
        <v>565</v>
      </c>
      <c r="C168" s="74" t="s">
        <v>144</v>
      </c>
      <c r="D168" s="74">
        <v>21</v>
      </c>
      <c r="E168" s="74">
        <v>24</v>
      </c>
      <c r="F168" s="74">
        <v>27</v>
      </c>
      <c r="G168" s="74">
        <v>27</v>
      </c>
      <c r="H168" s="170">
        <v>30</v>
      </c>
      <c r="I168" s="173">
        <v>40</v>
      </c>
      <c r="J168" s="74">
        <v>50</v>
      </c>
      <c r="K168" s="150">
        <v>55</v>
      </c>
    </row>
    <row r="169" spans="1:13" ht="52.5" customHeight="1" x14ac:dyDescent="0.25">
      <c r="A169" s="156" t="s">
        <v>358</v>
      </c>
      <c r="B169" s="6" t="s">
        <v>563</v>
      </c>
      <c r="C169" s="113" t="s">
        <v>144</v>
      </c>
      <c r="D169" s="113">
        <v>98.6</v>
      </c>
      <c r="E169" s="113">
        <v>98.6</v>
      </c>
      <c r="F169" s="113">
        <v>98.7</v>
      </c>
      <c r="G169" s="113">
        <v>98.7</v>
      </c>
      <c r="H169" s="170">
        <v>98.8</v>
      </c>
      <c r="I169" s="173">
        <v>98.8</v>
      </c>
      <c r="J169" s="113">
        <v>98.8</v>
      </c>
      <c r="K169" s="150">
        <v>98.8</v>
      </c>
    </row>
    <row r="170" spans="1:13" ht="69" customHeight="1" x14ac:dyDescent="0.25">
      <c r="A170" s="156" t="s">
        <v>562</v>
      </c>
      <c r="B170" s="6" t="s">
        <v>564</v>
      </c>
      <c r="C170" s="74" t="s">
        <v>144</v>
      </c>
      <c r="D170" s="74">
        <v>94.8</v>
      </c>
      <c r="E170" s="74">
        <v>94.8</v>
      </c>
      <c r="F170" s="74">
        <v>94.8</v>
      </c>
      <c r="G170" s="74">
        <v>94.8</v>
      </c>
      <c r="H170" s="170">
        <v>95</v>
      </c>
      <c r="I170" s="173">
        <v>95</v>
      </c>
      <c r="J170" s="74">
        <v>95</v>
      </c>
      <c r="K170" s="150">
        <v>95</v>
      </c>
    </row>
    <row r="171" spans="1:13" ht="36.75" customHeight="1" x14ac:dyDescent="0.25">
      <c r="A171" s="60" t="s">
        <v>52</v>
      </c>
      <c r="B171" s="61" t="s">
        <v>404</v>
      </c>
      <c r="C171" s="74"/>
      <c r="D171" s="74"/>
      <c r="E171" s="74"/>
      <c r="F171" s="74"/>
      <c r="G171" s="74"/>
      <c r="H171" s="6"/>
      <c r="I171" s="6"/>
      <c r="J171" s="6"/>
      <c r="K171" s="150"/>
    </row>
    <row r="172" spans="1:13" ht="35.25" customHeight="1" x14ac:dyDescent="0.25">
      <c r="A172" s="156" t="s">
        <v>361</v>
      </c>
      <c r="B172" s="6" t="s">
        <v>406</v>
      </c>
      <c r="C172" s="74" t="s">
        <v>347</v>
      </c>
      <c r="D172" s="57">
        <v>11</v>
      </c>
      <c r="E172" s="57">
        <v>4</v>
      </c>
      <c r="F172" s="57">
        <v>4</v>
      </c>
      <c r="G172" s="57">
        <v>4</v>
      </c>
      <c r="H172" s="170">
        <v>4</v>
      </c>
      <c r="I172" s="173">
        <v>4</v>
      </c>
      <c r="J172" s="153">
        <v>4</v>
      </c>
      <c r="K172" s="154">
        <v>4</v>
      </c>
    </row>
    <row r="173" spans="1:13" ht="52.5" customHeight="1" x14ac:dyDescent="0.25">
      <c r="A173" s="156" t="s">
        <v>363</v>
      </c>
      <c r="B173" s="6" t="s">
        <v>349</v>
      </c>
      <c r="C173" s="74" t="s">
        <v>350</v>
      </c>
      <c r="D173" s="74">
        <v>0</v>
      </c>
      <c r="E173" s="74">
        <v>0</v>
      </c>
      <c r="F173" s="74">
        <v>0</v>
      </c>
      <c r="G173" s="74">
        <v>0</v>
      </c>
      <c r="H173" s="170">
        <v>0</v>
      </c>
      <c r="I173" s="173">
        <v>0</v>
      </c>
      <c r="J173" s="74">
        <v>0</v>
      </c>
      <c r="K173" s="154">
        <v>0</v>
      </c>
    </row>
    <row r="174" spans="1:13" ht="62.25" customHeight="1" x14ac:dyDescent="0.25">
      <c r="A174" s="156" t="s">
        <v>365</v>
      </c>
      <c r="B174" s="6" t="s">
        <v>352</v>
      </c>
      <c r="C174" s="74" t="s">
        <v>350</v>
      </c>
      <c r="D174" s="74">
        <v>0</v>
      </c>
      <c r="E174" s="74">
        <v>0</v>
      </c>
      <c r="F174" s="74">
        <v>0</v>
      </c>
      <c r="G174" s="74">
        <v>0</v>
      </c>
      <c r="H174" s="170">
        <v>0</v>
      </c>
      <c r="I174" s="173">
        <v>0</v>
      </c>
      <c r="J174" s="74">
        <v>0</v>
      </c>
      <c r="K174" s="154">
        <v>0</v>
      </c>
    </row>
    <row r="175" spans="1:13" ht="67.5" customHeight="1" x14ac:dyDescent="0.25">
      <c r="A175" s="60" t="s">
        <v>53</v>
      </c>
      <c r="B175" s="61" t="s">
        <v>522</v>
      </c>
      <c r="C175" s="74"/>
      <c r="D175" s="74"/>
      <c r="E175" s="74"/>
      <c r="F175" s="74"/>
      <c r="G175" s="74"/>
      <c r="H175" s="6"/>
      <c r="I175" s="6"/>
      <c r="J175" s="6"/>
      <c r="K175" s="150"/>
    </row>
    <row r="176" spans="1:13" ht="51" customHeight="1" x14ac:dyDescent="0.25">
      <c r="A176" s="156" t="s">
        <v>368</v>
      </c>
      <c r="B176" s="6" t="s">
        <v>411</v>
      </c>
      <c r="C176" s="74" t="s">
        <v>412</v>
      </c>
      <c r="D176" s="74">
        <v>100</v>
      </c>
      <c r="E176" s="74">
        <v>100</v>
      </c>
      <c r="F176" s="74">
        <v>100</v>
      </c>
      <c r="G176" s="74">
        <v>100</v>
      </c>
      <c r="H176" s="170">
        <v>100</v>
      </c>
      <c r="I176" s="173">
        <v>100</v>
      </c>
      <c r="J176" s="74">
        <v>100</v>
      </c>
      <c r="K176" s="150">
        <v>100</v>
      </c>
    </row>
    <row r="177" spans="1:11" ht="63" x14ac:dyDescent="0.25">
      <c r="A177" s="156" t="s">
        <v>370</v>
      </c>
      <c r="B177" s="6" t="s">
        <v>414</v>
      </c>
      <c r="C177" s="74" t="s">
        <v>170</v>
      </c>
      <c r="D177" s="74">
        <v>15</v>
      </c>
      <c r="E177" s="74">
        <v>4</v>
      </c>
      <c r="F177" s="87">
        <v>3</v>
      </c>
      <c r="G177" s="87">
        <v>3</v>
      </c>
      <c r="H177" s="170">
        <v>8</v>
      </c>
      <c r="I177" s="173">
        <v>13</v>
      </c>
      <c r="J177" s="74">
        <v>3</v>
      </c>
      <c r="K177" s="150">
        <v>3</v>
      </c>
    </row>
    <row r="178" spans="1:11" ht="63" x14ac:dyDescent="0.25">
      <c r="A178" s="156" t="s">
        <v>372</v>
      </c>
      <c r="B178" s="6" t="s">
        <v>416</v>
      </c>
      <c r="C178" s="74" t="s">
        <v>412</v>
      </c>
      <c r="D178" s="74">
        <v>55</v>
      </c>
      <c r="E178" s="74">
        <v>55</v>
      </c>
      <c r="F178" s="74">
        <v>55</v>
      </c>
      <c r="G178" s="74">
        <v>55</v>
      </c>
      <c r="H178" s="170">
        <v>55</v>
      </c>
      <c r="I178" s="173">
        <v>55</v>
      </c>
      <c r="J178" s="74">
        <v>55</v>
      </c>
      <c r="K178" s="150">
        <v>55</v>
      </c>
    </row>
    <row r="179" spans="1:11" ht="63" x14ac:dyDescent="0.25">
      <c r="A179" s="60" t="s">
        <v>54</v>
      </c>
      <c r="B179" s="61" t="s">
        <v>417</v>
      </c>
      <c r="C179" s="74"/>
      <c r="D179" s="74"/>
      <c r="E179" s="74"/>
      <c r="F179" s="131"/>
      <c r="G179" s="131"/>
      <c r="H179" s="6"/>
      <c r="I179" s="6"/>
      <c r="J179" s="6"/>
      <c r="K179" s="150"/>
    </row>
    <row r="180" spans="1:11" ht="31.5" x14ac:dyDescent="0.25">
      <c r="A180" s="156" t="s">
        <v>379</v>
      </c>
      <c r="B180" s="6" t="s">
        <v>369</v>
      </c>
      <c r="C180" s="74" t="s">
        <v>170</v>
      </c>
      <c r="D180" s="74">
        <v>39</v>
      </c>
      <c r="E180" s="74">
        <v>39</v>
      </c>
      <c r="F180" s="131">
        <v>38</v>
      </c>
      <c r="G180" s="131">
        <v>39</v>
      </c>
      <c r="H180" s="170">
        <v>36</v>
      </c>
      <c r="I180" s="173">
        <v>36</v>
      </c>
      <c r="J180" s="74">
        <v>38</v>
      </c>
      <c r="K180" s="150">
        <v>38</v>
      </c>
    </row>
    <row r="181" spans="1:11" ht="47.25" customHeight="1" x14ac:dyDescent="0.25">
      <c r="A181" s="156" t="s">
        <v>382</v>
      </c>
      <c r="B181" s="6" t="s">
        <v>373</v>
      </c>
      <c r="C181" s="74" t="s">
        <v>170</v>
      </c>
      <c r="D181" s="74">
        <v>80</v>
      </c>
      <c r="E181" s="74">
        <v>70</v>
      </c>
      <c r="F181" s="131">
        <v>72</v>
      </c>
      <c r="G181" s="131">
        <v>68</v>
      </c>
      <c r="H181" s="170">
        <v>63</v>
      </c>
      <c r="I181" s="173">
        <v>77</v>
      </c>
      <c r="J181" s="74">
        <v>77</v>
      </c>
      <c r="K181" s="150">
        <v>77</v>
      </c>
    </row>
    <row r="182" spans="1:11" ht="31.5" x14ac:dyDescent="0.25">
      <c r="A182" s="156" t="s">
        <v>385</v>
      </c>
      <c r="B182" s="6" t="s">
        <v>375</v>
      </c>
      <c r="C182" s="74" t="s">
        <v>170</v>
      </c>
      <c r="D182" s="74">
        <v>8</v>
      </c>
      <c r="E182" s="74">
        <v>7</v>
      </c>
      <c r="F182" s="131">
        <v>9</v>
      </c>
      <c r="G182" s="131">
        <v>9</v>
      </c>
      <c r="H182" s="170">
        <v>9</v>
      </c>
      <c r="I182" s="173">
        <v>10</v>
      </c>
      <c r="J182" s="74">
        <v>10</v>
      </c>
      <c r="K182" s="150">
        <v>10</v>
      </c>
    </row>
    <row r="183" spans="1:11" ht="47.25" x14ac:dyDescent="0.25">
      <c r="A183" s="156" t="s">
        <v>387</v>
      </c>
      <c r="B183" s="6" t="s">
        <v>377</v>
      </c>
      <c r="C183" s="74" t="s">
        <v>170</v>
      </c>
      <c r="D183" s="74">
        <v>19</v>
      </c>
      <c r="E183" s="74">
        <v>11</v>
      </c>
      <c r="F183" s="131">
        <v>1</v>
      </c>
      <c r="G183" s="131">
        <v>9</v>
      </c>
      <c r="H183" s="170">
        <v>6</v>
      </c>
      <c r="I183" s="173">
        <v>10</v>
      </c>
      <c r="J183" s="74">
        <v>6</v>
      </c>
      <c r="K183" s="150">
        <v>5</v>
      </c>
    </row>
    <row r="184" spans="1:11" s="148" customFormat="1" ht="31.5" x14ac:dyDescent="0.25">
      <c r="A184" s="60" t="s">
        <v>55</v>
      </c>
      <c r="B184" s="61" t="s">
        <v>471</v>
      </c>
      <c r="C184" s="74"/>
      <c r="D184" s="74"/>
      <c r="E184" s="74"/>
      <c r="F184" s="131"/>
      <c r="G184" s="131"/>
      <c r="H184" s="6"/>
      <c r="I184" s="6"/>
      <c r="J184" s="6"/>
      <c r="K184" s="150"/>
    </row>
    <row r="185" spans="1:11" s="148" customFormat="1" ht="72.75" customHeight="1" x14ac:dyDescent="0.25">
      <c r="A185" s="73" t="s">
        <v>398</v>
      </c>
      <c r="B185" s="6" t="s">
        <v>527</v>
      </c>
      <c r="C185" s="74" t="s">
        <v>469</v>
      </c>
      <c r="D185" s="74" t="s">
        <v>148</v>
      </c>
      <c r="E185" s="74" t="s">
        <v>148</v>
      </c>
      <c r="F185" s="131" t="s">
        <v>148</v>
      </c>
      <c r="G185" s="131" t="s">
        <v>470</v>
      </c>
      <c r="H185" s="170" t="s">
        <v>523</v>
      </c>
      <c r="I185" s="173" t="s">
        <v>523</v>
      </c>
      <c r="J185" s="74" t="s">
        <v>523</v>
      </c>
      <c r="K185" s="150" t="s">
        <v>148</v>
      </c>
    </row>
    <row r="186" spans="1:11" ht="63" x14ac:dyDescent="0.25">
      <c r="A186" s="60" t="s">
        <v>56</v>
      </c>
      <c r="B186" s="61" t="s">
        <v>656</v>
      </c>
      <c r="C186" s="147"/>
      <c r="D186" s="147"/>
      <c r="E186" s="147"/>
      <c r="F186" s="147"/>
      <c r="G186" s="147"/>
      <c r="H186" s="6"/>
      <c r="I186" s="6"/>
      <c r="J186" s="6"/>
      <c r="K186" s="150"/>
    </row>
    <row r="187" spans="1:11" ht="56.25" customHeight="1" x14ac:dyDescent="0.25">
      <c r="A187" s="146" t="s">
        <v>405</v>
      </c>
      <c r="B187" s="6" t="s">
        <v>621</v>
      </c>
      <c r="C187" s="147" t="s">
        <v>458</v>
      </c>
      <c r="D187" s="147">
        <v>0</v>
      </c>
      <c r="E187" s="147">
        <v>0</v>
      </c>
      <c r="F187" s="147">
        <v>0</v>
      </c>
      <c r="G187" s="147">
        <v>0</v>
      </c>
      <c r="H187" s="170">
        <v>5</v>
      </c>
      <c r="I187" s="173">
        <v>0</v>
      </c>
      <c r="J187" s="147">
        <v>0</v>
      </c>
      <c r="K187" s="159">
        <v>0</v>
      </c>
    </row>
    <row r="188" spans="1:11" ht="63" x14ac:dyDescent="0.25">
      <c r="A188" s="146" t="s">
        <v>407</v>
      </c>
      <c r="B188" s="6" t="s">
        <v>622</v>
      </c>
      <c r="C188" s="147" t="s">
        <v>170</v>
      </c>
      <c r="D188" s="147">
        <v>0</v>
      </c>
      <c r="E188" s="147">
        <v>0</v>
      </c>
      <c r="F188" s="147">
        <v>0</v>
      </c>
      <c r="G188" s="147">
        <v>0</v>
      </c>
      <c r="H188" s="170">
        <v>74</v>
      </c>
      <c r="I188" s="173">
        <v>72</v>
      </c>
      <c r="J188" s="147">
        <v>0</v>
      </c>
      <c r="K188" s="159">
        <v>0</v>
      </c>
    </row>
  </sheetData>
  <mergeCells count="10">
    <mergeCell ref="H3:J3"/>
    <mergeCell ref="H2:I2"/>
    <mergeCell ref="A4:G4"/>
    <mergeCell ref="A5:G5"/>
    <mergeCell ref="D7:K7"/>
    <mergeCell ref="D1:F1"/>
    <mergeCell ref="D2:F2"/>
    <mergeCell ref="A7:A8"/>
    <mergeCell ref="B7:B8"/>
    <mergeCell ref="C7:C8"/>
  </mergeCells>
  <pageMargins left="0.23622047244094491" right="0.23622047244094491" top="0.74803149606299213" bottom="0.74803149606299213" header="0.31496062992125984" footer="0.31496062992125984"/>
  <pageSetup paperSize="9" scale="53" fitToHeight="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3"/>
  <sheetViews>
    <sheetView zoomScale="86" zoomScaleNormal="86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16" sqref="E16"/>
    </sheetView>
  </sheetViews>
  <sheetFormatPr defaultColWidth="9.140625" defaultRowHeight="15" x14ac:dyDescent="0.25"/>
  <cols>
    <col min="1" max="1" width="5.5703125" style="39" customWidth="1"/>
    <col min="2" max="2" width="26.7109375" style="2" customWidth="1"/>
    <col min="3" max="3" width="36.85546875" style="42" customWidth="1"/>
    <col min="4" max="4" width="33.42578125" style="2" customWidth="1"/>
    <col min="5" max="5" width="16" style="2" customWidth="1"/>
    <col min="6" max="6" width="13.140625" style="2" customWidth="1"/>
    <col min="7" max="7" width="13.42578125" style="2" customWidth="1"/>
    <col min="8" max="8" width="12.5703125" style="2" customWidth="1"/>
    <col min="9" max="11" width="16" style="2" customWidth="1"/>
    <col min="12" max="12" width="6.7109375" style="2" hidden="1" customWidth="1"/>
    <col min="13" max="13" width="15.140625" style="2" hidden="1" customWidth="1"/>
    <col min="14" max="14" width="9.140625" style="2" hidden="1" customWidth="1"/>
    <col min="15" max="15" width="15" style="2" hidden="1" customWidth="1"/>
    <col min="16" max="16" width="13.7109375" style="41" hidden="1" customWidth="1"/>
    <col min="17" max="17" width="15.140625" style="2" hidden="1" customWidth="1"/>
    <col min="18" max="16384" width="9.140625" style="2"/>
  </cols>
  <sheetData>
    <row r="1" spans="1:16" s="35" customFormat="1" ht="15.75" x14ac:dyDescent="0.25">
      <c r="A1" s="34"/>
      <c r="E1" s="353" t="s">
        <v>706</v>
      </c>
      <c r="F1" s="353"/>
      <c r="G1" s="353"/>
      <c r="H1" s="353"/>
      <c r="I1" s="353"/>
      <c r="J1" s="353"/>
      <c r="K1" s="353"/>
      <c r="P1" s="34"/>
    </row>
    <row r="2" spans="1:16" s="35" customFormat="1" ht="15.75" customHeight="1" x14ac:dyDescent="0.25">
      <c r="A2" s="34"/>
      <c r="E2" s="301"/>
      <c r="F2" s="301"/>
      <c r="G2" s="301"/>
      <c r="H2" s="301"/>
      <c r="I2" s="301"/>
      <c r="J2" s="301"/>
      <c r="K2" s="301"/>
      <c r="P2" s="34"/>
    </row>
    <row r="3" spans="1:16" ht="15.75" x14ac:dyDescent="0.25">
      <c r="E3" s="361"/>
      <c r="F3" s="361"/>
      <c r="G3" s="361"/>
      <c r="H3" s="361"/>
      <c r="I3" s="361"/>
      <c r="J3" s="361"/>
      <c r="K3" s="361"/>
    </row>
    <row r="4" spans="1:16" s="36" customFormat="1" ht="18.75" x14ac:dyDescent="0.25">
      <c r="A4" s="362" t="s">
        <v>28</v>
      </c>
      <c r="B4" s="362"/>
      <c r="C4" s="362"/>
      <c r="D4" s="362"/>
      <c r="E4" s="337"/>
      <c r="F4" s="337"/>
      <c r="G4" s="337"/>
      <c r="H4" s="303"/>
      <c r="I4" s="303"/>
      <c r="J4" s="303"/>
      <c r="P4" s="37"/>
    </row>
    <row r="5" spans="1:16" ht="30" customHeight="1" x14ac:dyDescent="0.25"/>
    <row r="6" spans="1:16" s="38" customFormat="1" ht="38.25" customHeight="1" x14ac:dyDescent="0.25">
      <c r="A6" s="354" t="s">
        <v>0</v>
      </c>
      <c r="B6" s="356" t="s">
        <v>13</v>
      </c>
      <c r="C6" s="357" t="s">
        <v>12</v>
      </c>
      <c r="D6" s="356" t="s">
        <v>11</v>
      </c>
      <c r="E6" s="359"/>
      <c r="F6" s="359"/>
      <c r="G6" s="359"/>
      <c r="H6" s="359"/>
      <c r="I6" s="359"/>
      <c r="J6" s="359"/>
      <c r="K6" s="360"/>
      <c r="M6" s="38" t="s">
        <v>62</v>
      </c>
      <c r="P6" s="39"/>
    </row>
    <row r="7" spans="1:16" s="38" customFormat="1" ht="38.25" customHeight="1" x14ac:dyDescent="0.25">
      <c r="A7" s="355"/>
      <c r="B7" s="356"/>
      <c r="C7" s="358"/>
      <c r="D7" s="356"/>
      <c r="E7" s="302" t="s">
        <v>629</v>
      </c>
      <c r="F7" s="302" t="s">
        <v>657</v>
      </c>
      <c r="G7" s="302">
        <v>2027</v>
      </c>
      <c r="H7" s="302">
        <v>2028</v>
      </c>
      <c r="I7" s="302">
        <v>2029</v>
      </c>
      <c r="J7" s="302">
        <v>2030</v>
      </c>
      <c r="K7" s="302" t="s">
        <v>10</v>
      </c>
      <c r="P7" s="39"/>
    </row>
    <row r="8" spans="1:16" x14ac:dyDescent="0.25">
      <c r="A8" s="351" t="s">
        <v>85</v>
      </c>
      <c r="B8" s="352" t="s">
        <v>9</v>
      </c>
      <c r="C8" s="352" t="s">
        <v>681</v>
      </c>
      <c r="D8" s="300" t="s">
        <v>7</v>
      </c>
      <c r="E8" s="1">
        <f>SUM(E9:E12)</f>
        <v>132273.74900000001</v>
      </c>
      <c r="F8" s="1">
        <f t="shared" ref="F8:J8" si="0">SUM(F9:F12)</f>
        <v>129369.31899999999</v>
      </c>
      <c r="G8" s="1">
        <f t="shared" si="0"/>
        <v>20055.03</v>
      </c>
      <c r="H8" s="1">
        <f t="shared" si="0"/>
        <v>20055.03</v>
      </c>
      <c r="I8" s="1">
        <f>SUM(I9:I12)</f>
        <v>20115.03</v>
      </c>
      <c r="J8" s="1">
        <f t="shared" si="0"/>
        <v>20115.03</v>
      </c>
      <c r="K8" s="1">
        <f>SUM(K9:K12)</f>
        <v>341983.18800000008</v>
      </c>
      <c r="M8" s="1">
        <f>'Приложение 4'!K12</f>
        <v>341983.18800000008</v>
      </c>
      <c r="O8" s="40">
        <f>M8-K8</f>
        <v>0</v>
      </c>
    </row>
    <row r="9" spans="1:16" ht="30" x14ac:dyDescent="0.25">
      <c r="A9" s="351"/>
      <c r="B9" s="352"/>
      <c r="C9" s="352"/>
      <c r="D9" s="300" t="s">
        <v>3</v>
      </c>
      <c r="E9" s="315">
        <f>E14+E21+E45+E56+E68+E69+E70+E67+E71+E72+E73</f>
        <v>115466.579</v>
      </c>
      <c r="F9" s="315">
        <f t="shared" ref="F9:J9" si="1">F14+F21+F45+F56+F68+F69+F70+F67+F71+F72+F73</f>
        <v>112245.58899999999</v>
      </c>
      <c r="G9" s="315">
        <f t="shared" si="1"/>
        <v>19461.03</v>
      </c>
      <c r="H9" s="315">
        <f t="shared" si="1"/>
        <v>19461.03</v>
      </c>
      <c r="I9" s="315">
        <f t="shared" si="1"/>
        <v>19521.03</v>
      </c>
      <c r="J9" s="315">
        <f t="shared" si="1"/>
        <v>19521.03</v>
      </c>
      <c r="K9" s="1">
        <f>SUM(E9:J9)</f>
        <v>305676.28800000006</v>
      </c>
      <c r="M9" s="1"/>
      <c r="O9" s="40"/>
    </row>
    <row r="10" spans="1:16" ht="45" x14ac:dyDescent="0.25">
      <c r="A10" s="351"/>
      <c r="B10" s="352"/>
      <c r="C10" s="352"/>
      <c r="D10" s="300" t="s">
        <v>590</v>
      </c>
      <c r="E10" s="224">
        <f>E15+E57+E23</f>
        <v>594</v>
      </c>
      <c r="F10" s="224">
        <f t="shared" ref="F10:J10" si="2">F15+F57+F23</f>
        <v>594</v>
      </c>
      <c r="G10" s="224">
        <f t="shared" si="2"/>
        <v>594</v>
      </c>
      <c r="H10" s="224">
        <f t="shared" si="2"/>
        <v>594</v>
      </c>
      <c r="I10" s="224">
        <f t="shared" si="2"/>
        <v>594</v>
      </c>
      <c r="J10" s="224">
        <f t="shared" si="2"/>
        <v>594</v>
      </c>
      <c r="K10" s="1">
        <f t="shared" ref="K10" si="3">SUM(E10:J10)</f>
        <v>3564</v>
      </c>
      <c r="M10" s="1"/>
      <c r="O10" s="40"/>
    </row>
    <row r="11" spans="1:16" ht="45" x14ac:dyDescent="0.25">
      <c r="A11" s="351"/>
      <c r="B11" s="352"/>
      <c r="C11" s="352"/>
      <c r="D11" s="300" t="s">
        <v>6</v>
      </c>
      <c r="E11" s="1">
        <f t="shared" ref="E11:F11" si="4">E46</f>
        <v>0</v>
      </c>
      <c r="F11" s="1">
        <f t="shared" si="4"/>
        <v>0</v>
      </c>
      <c r="G11" s="1">
        <f t="shared" ref="G11:J11" si="5">G46</f>
        <v>0</v>
      </c>
      <c r="H11" s="1">
        <f t="shared" si="5"/>
        <v>0</v>
      </c>
      <c r="I11" s="1">
        <f t="shared" si="5"/>
        <v>0</v>
      </c>
      <c r="J11" s="1">
        <f t="shared" si="5"/>
        <v>0</v>
      </c>
      <c r="K11" s="1">
        <f>SUM(E11:J11)</f>
        <v>0</v>
      </c>
      <c r="M11" s="1"/>
      <c r="O11" s="40"/>
    </row>
    <row r="12" spans="1:16" ht="90" x14ac:dyDescent="0.25">
      <c r="A12" s="351"/>
      <c r="B12" s="352"/>
      <c r="C12" s="352"/>
      <c r="D12" s="300" t="s">
        <v>572</v>
      </c>
      <c r="E12" s="1">
        <f>E22+E58+E66</f>
        <v>16213.17</v>
      </c>
      <c r="F12" s="1">
        <f>F22+F58+F66</f>
        <v>16529.73</v>
      </c>
      <c r="G12" s="1">
        <f t="shared" ref="G12:J12" si="6">G22+G58+G66</f>
        <v>0</v>
      </c>
      <c r="H12" s="1">
        <f t="shared" si="6"/>
        <v>0</v>
      </c>
      <c r="I12" s="1">
        <f t="shared" si="6"/>
        <v>0</v>
      </c>
      <c r="J12" s="1">
        <f t="shared" si="6"/>
        <v>0</v>
      </c>
      <c r="K12" s="1">
        <f>SUM(E12:J12)</f>
        <v>32742.9</v>
      </c>
      <c r="M12" s="1"/>
      <c r="O12" s="40"/>
    </row>
    <row r="13" spans="1:16" x14ac:dyDescent="0.25">
      <c r="A13" s="345" t="s">
        <v>35</v>
      </c>
      <c r="B13" s="348" t="s">
        <v>5</v>
      </c>
      <c r="C13" s="348" t="s">
        <v>74</v>
      </c>
      <c r="D13" s="300" t="s">
        <v>7</v>
      </c>
      <c r="E13" s="1">
        <f>SUM(E14:E15)</f>
        <v>4914</v>
      </c>
      <c r="F13" s="1">
        <f>SUM(F14:F15)</f>
        <v>4894</v>
      </c>
      <c r="G13" s="1">
        <f t="shared" ref="G13:J13" si="7">SUM(G14:G15)</f>
        <v>4894</v>
      </c>
      <c r="H13" s="1">
        <f t="shared" si="7"/>
        <v>4894</v>
      </c>
      <c r="I13" s="1">
        <f t="shared" si="7"/>
        <v>4894</v>
      </c>
      <c r="J13" s="1">
        <f t="shared" si="7"/>
        <v>4894</v>
      </c>
      <c r="K13" s="1">
        <f>SUM(E13:J13)</f>
        <v>29384</v>
      </c>
      <c r="M13" s="1">
        <f>'Приложение 4'!K19</f>
        <v>29384</v>
      </c>
      <c r="O13" s="40">
        <f>M13-K13</f>
        <v>0</v>
      </c>
    </row>
    <row r="14" spans="1:16" ht="30" x14ac:dyDescent="0.25">
      <c r="A14" s="346"/>
      <c r="B14" s="349"/>
      <c r="C14" s="349"/>
      <c r="D14" s="300" t="s">
        <v>3</v>
      </c>
      <c r="E14" s="1">
        <f>E17+E19</f>
        <v>4320</v>
      </c>
      <c r="F14" s="1">
        <f>F17+F19</f>
        <v>4300</v>
      </c>
      <c r="G14" s="1">
        <f t="shared" ref="G14:J14" si="8">G17+G19</f>
        <v>4300</v>
      </c>
      <c r="H14" s="1">
        <f t="shared" si="8"/>
        <v>4300</v>
      </c>
      <c r="I14" s="1">
        <f t="shared" si="8"/>
        <v>4300</v>
      </c>
      <c r="J14" s="1">
        <f t="shared" si="8"/>
        <v>4300</v>
      </c>
      <c r="K14" s="1">
        <f t="shared" ref="K14:K69" si="9">SUM(E14:J14)</f>
        <v>25820</v>
      </c>
      <c r="M14" s="1"/>
      <c r="O14" s="40"/>
    </row>
    <row r="15" spans="1:16" ht="45" x14ac:dyDescent="0.25">
      <c r="A15" s="347"/>
      <c r="B15" s="350"/>
      <c r="C15" s="350"/>
      <c r="D15" s="300" t="s">
        <v>590</v>
      </c>
      <c r="E15" s="1">
        <f t="shared" ref="E15" si="10">E18</f>
        <v>594</v>
      </c>
      <c r="F15" s="1">
        <f>F18</f>
        <v>594</v>
      </c>
      <c r="G15" s="1">
        <f t="shared" ref="G15:J15" si="11">G18</f>
        <v>594</v>
      </c>
      <c r="H15" s="1">
        <f t="shared" si="11"/>
        <v>594</v>
      </c>
      <c r="I15" s="1">
        <f t="shared" si="11"/>
        <v>594</v>
      </c>
      <c r="J15" s="1">
        <f t="shared" si="11"/>
        <v>594</v>
      </c>
      <c r="K15" s="1">
        <f t="shared" si="9"/>
        <v>3564</v>
      </c>
      <c r="M15" s="1"/>
      <c r="O15" s="40"/>
    </row>
    <row r="16" spans="1:16" ht="45" x14ac:dyDescent="0.25">
      <c r="A16" s="319" t="s">
        <v>140</v>
      </c>
      <c r="B16" s="320" t="s">
        <v>1</v>
      </c>
      <c r="C16" s="320" t="s">
        <v>716</v>
      </c>
      <c r="D16" s="320" t="s">
        <v>3</v>
      </c>
      <c r="E16" s="1"/>
      <c r="F16" s="1"/>
      <c r="G16" s="1"/>
      <c r="H16" s="1"/>
      <c r="I16" s="1"/>
      <c r="J16" s="1"/>
      <c r="K16" s="1">
        <f t="shared" ref="K16" si="12">SUM(E16:J16)</f>
        <v>0</v>
      </c>
      <c r="M16" s="1">
        <f>'Приложение 4'!K32</f>
        <v>0</v>
      </c>
      <c r="P16" s="34" t="s">
        <v>108</v>
      </c>
    </row>
    <row r="17" spans="1:16" ht="30" x14ac:dyDescent="0.25">
      <c r="A17" s="299" t="s">
        <v>36</v>
      </c>
      <c r="B17" s="300" t="s">
        <v>1</v>
      </c>
      <c r="C17" s="300" t="s">
        <v>4</v>
      </c>
      <c r="D17" s="300" t="s">
        <v>3</v>
      </c>
      <c r="E17" s="1">
        <v>20</v>
      </c>
      <c r="F17" s="1"/>
      <c r="G17" s="1"/>
      <c r="H17" s="1"/>
      <c r="I17" s="1"/>
      <c r="J17" s="1"/>
      <c r="K17" s="1">
        <f t="shared" si="9"/>
        <v>20</v>
      </c>
      <c r="M17" s="1">
        <f>'Приложение 4'!K33</f>
        <v>20</v>
      </c>
      <c r="P17" s="34" t="s">
        <v>108</v>
      </c>
    </row>
    <row r="18" spans="1:16" ht="45" x14ac:dyDescent="0.25">
      <c r="A18" s="299" t="s">
        <v>37</v>
      </c>
      <c r="B18" s="300" t="s">
        <v>1</v>
      </c>
      <c r="C18" s="300" t="s">
        <v>2</v>
      </c>
      <c r="D18" s="300" t="s">
        <v>590</v>
      </c>
      <c r="E18" s="1">
        <v>594</v>
      </c>
      <c r="F18" s="1">
        <v>594</v>
      </c>
      <c r="G18" s="1">
        <v>594</v>
      </c>
      <c r="H18" s="1">
        <v>594</v>
      </c>
      <c r="I18" s="1">
        <v>594</v>
      </c>
      <c r="J18" s="1">
        <v>594</v>
      </c>
      <c r="K18" s="1">
        <f t="shared" si="9"/>
        <v>3564</v>
      </c>
      <c r="M18" s="1">
        <f>'Приложение 4'!K40</f>
        <v>3564</v>
      </c>
      <c r="P18" s="41" t="s">
        <v>99</v>
      </c>
    </row>
    <row r="19" spans="1:16" ht="52.5" customHeight="1" x14ac:dyDescent="0.25">
      <c r="A19" s="299" t="s">
        <v>466</v>
      </c>
      <c r="B19" s="300" t="s">
        <v>1</v>
      </c>
      <c r="C19" s="300" t="s">
        <v>500</v>
      </c>
      <c r="D19" s="300" t="s">
        <v>3</v>
      </c>
      <c r="E19" s="1">
        <v>4300</v>
      </c>
      <c r="F19" s="1">
        <v>4300</v>
      </c>
      <c r="G19" s="1">
        <v>4300</v>
      </c>
      <c r="H19" s="1">
        <v>4300</v>
      </c>
      <c r="I19" s="1">
        <v>4300</v>
      </c>
      <c r="J19" s="1">
        <v>4300</v>
      </c>
      <c r="K19" s="1">
        <f>SUM(E19:J19)</f>
        <v>25800</v>
      </c>
      <c r="M19" s="1">
        <f>'Приложение 4'!K36</f>
        <v>0</v>
      </c>
      <c r="P19" s="34" t="s">
        <v>108</v>
      </c>
    </row>
    <row r="20" spans="1:16" ht="15" customHeight="1" x14ac:dyDescent="0.25">
      <c r="A20" s="345" t="s">
        <v>57</v>
      </c>
      <c r="B20" s="348" t="s">
        <v>5</v>
      </c>
      <c r="C20" s="348" t="s">
        <v>75</v>
      </c>
      <c r="D20" s="300" t="s">
        <v>7</v>
      </c>
      <c r="E20" s="224">
        <f t="shared" ref="E20:J20" si="13">SUM(E21:E23)</f>
        <v>57631.976999999999</v>
      </c>
      <c r="F20" s="224">
        <f t="shared" si="13"/>
        <v>58055.437000000005</v>
      </c>
      <c r="G20" s="224">
        <f t="shared" si="13"/>
        <v>14160</v>
      </c>
      <c r="H20" s="224">
        <f t="shared" si="13"/>
        <v>14160</v>
      </c>
      <c r="I20" s="224">
        <f t="shared" si="13"/>
        <v>14220</v>
      </c>
      <c r="J20" s="224">
        <f t="shared" si="13"/>
        <v>14220</v>
      </c>
      <c r="K20" s="1">
        <f t="shared" si="9"/>
        <v>172447.41399999999</v>
      </c>
      <c r="M20" s="1">
        <f>'Приложение 4'!K54</f>
        <v>172447.41399999999</v>
      </c>
      <c r="O20" s="40">
        <f>M20-K20</f>
        <v>0</v>
      </c>
    </row>
    <row r="21" spans="1:16" ht="30" x14ac:dyDescent="0.25">
      <c r="A21" s="346"/>
      <c r="B21" s="349"/>
      <c r="C21" s="349"/>
      <c r="D21" s="300" t="s">
        <v>3</v>
      </c>
      <c r="E21" s="224">
        <f>E25+E27+E29+E31+E32+E33+E35+E37+E39+E40+E41+E43+E42</f>
        <v>41418.807000000001</v>
      </c>
      <c r="F21" s="224">
        <f t="shared" ref="F21:J21" si="14">F25+F27+F29+F31+F32+F33+F35+F37+F39+F40+F41+F43+F42</f>
        <v>41525.707000000002</v>
      </c>
      <c r="G21" s="224">
        <f t="shared" si="14"/>
        <v>14160</v>
      </c>
      <c r="H21" s="224">
        <f t="shared" si="14"/>
        <v>14160</v>
      </c>
      <c r="I21" s="224">
        <f t="shared" si="14"/>
        <v>14220</v>
      </c>
      <c r="J21" s="224">
        <f t="shared" si="14"/>
        <v>14220</v>
      </c>
      <c r="K21" s="1">
        <f t="shared" si="9"/>
        <v>139704.514</v>
      </c>
      <c r="M21" s="1"/>
      <c r="O21" s="40"/>
    </row>
    <row r="22" spans="1:16" ht="90" x14ac:dyDescent="0.25">
      <c r="A22" s="346"/>
      <c r="B22" s="349"/>
      <c r="C22" s="349"/>
      <c r="D22" s="300" t="s">
        <v>572</v>
      </c>
      <c r="E22" s="224">
        <f t="shared" ref="E22" si="15">E34</f>
        <v>16213.17</v>
      </c>
      <c r="F22" s="224">
        <f>F34</f>
        <v>16529.73</v>
      </c>
      <c r="G22" s="224">
        <f>G34</f>
        <v>0</v>
      </c>
      <c r="H22" s="224">
        <f t="shared" ref="H22:J22" si="16">H34</f>
        <v>0</v>
      </c>
      <c r="I22" s="224">
        <f t="shared" si="16"/>
        <v>0</v>
      </c>
      <c r="J22" s="224">
        <f t="shared" si="16"/>
        <v>0</v>
      </c>
      <c r="K22" s="1">
        <f t="shared" si="9"/>
        <v>32742.9</v>
      </c>
      <c r="M22" s="1"/>
      <c r="O22" s="40"/>
    </row>
    <row r="23" spans="1:16" ht="45" x14ac:dyDescent="0.25">
      <c r="A23" s="347"/>
      <c r="B23" s="350"/>
      <c r="C23" s="350"/>
      <c r="D23" s="300" t="s">
        <v>590</v>
      </c>
      <c r="E23" s="224">
        <f t="shared" ref="E23:F23" si="17">E26+E30+E38</f>
        <v>0</v>
      </c>
      <c r="F23" s="224">
        <f t="shared" si="17"/>
        <v>0</v>
      </c>
      <c r="G23" s="224">
        <f t="shared" ref="G23:J23" si="18">G26+G30+G38</f>
        <v>0</v>
      </c>
      <c r="H23" s="224">
        <f t="shared" si="18"/>
        <v>0</v>
      </c>
      <c r="I23" s="224">
        <f t="shared" si="18"/>
        <v>0</v>
      </c>
      <c r="J23" s="224">
        <f t="shared" si="18"/>
        <v>0</v>
      </c>
      <c r="K23" s="1">
        <f t="shared" si="9"/>
        <v>0</v>
      </c>
      <c r="M23" s="1"/>
      <c r="O23" s="40"/>
    </row>
    <row r="24" spans="1:16" x14ac:dyDescent="0.25">
      <c r="A24" s="345" t="s">
        <v>68</v>
      </c>
      <c r="B24" s="348" t="s">
        <v>38</v>
      </c>
      <c r="C24" s="348" t="s">
        <v>39</v>
      </c>
      <c r="D24" s="300" t="s">
        <v>7</v>
      </c>
      <c r="E24" s="224">
        <f t="shared" ref="E24:J24" si="19">SUM(E25:E26)</f>
        <v>35</v>
      </c>
      <c r="F24" s="224">
        <f t="shared" si="19"/>
        <v>40</v>
      </c>
      <c r="G24" s="224">
        <f t="shared" si="19"/>
        <v>40</v>
      </c>
      <c r="H24" s="224">
        <f t="shared" si="19"/>
        <v>40</v>
      </c>
      <c r="I24" s="224">
        <f t="shared" si="19"/>
        <v>45</v>
      </c>
      <c r="J24" s="224">
        <f t="shared" si="19"/>
        <v>45</v>
      </c>
      <c r="K24" s="1">
        <f t="shared" si="9"/>
        <v>245</v>
      </c>
      <c r="M24" s="1">
        <f>'Приложение 4'!K61</f>
        <v>245</v>
      </c>
      <c r="P24" s="34" t="s">
        <v>112</v>
      </c>
    </row>
    <row r="25" spans="1:16" ht="30" x14ac:dyDescent="0.25">
      <c r="A25" s="346"/>
      <c r="B25" s="349"/>
      <c r="C25" s="349"/>
      <c r="D25" s="300" t="s">
        <v>3</v>
      </c>
      <c r="E25" s="1">
        <v>35</v>
      </c>
      <c r="F25" s="1">
        <v>40</v>
      </c>
      <c r="G25" s="1">
        <v>40</v>
      </c>
      <c r="H25" s="1">
        <v>40</v>
      </c>
      <c r="I25" s="1">
        <v>45</v>
      </c>
      <c r="J25" s="1">
        <v>45</v>
      </c>
      <c r="K25" s="1">
        <f>SUM(E25:J25)</f>
        <v>245</v>
      </c>
      <c r="M25" s="1"/>
      <c r="P25" s="34"/>
    </row>
    <row r="26" spans="1:16" ht="45" x14ac:dyDescent="0.25">
      <c r="A26" s="347"/>
      <c r="B26" s="350"/>
      <c r="C26" s="350"/>
      <c r="D26" s="300" t="s">
        <v>590</v>
      </c>
      <c r="E26" s="1"/>
      <c r="F26" s="1"/>
      <c r="G26" s="1"/>
      <c r="H26" s="1"/>
      <c r="I26" s="1"/>
      <c r="J26" s="1"/>
      <c r="K26" s="1">
        <f t="shared" si="9"/>
        <v>0</v>
      </c>
      <c r="M26" s="1"/>
      <c r="P26" s="34"/>
    </row>
    <row r="27" spans="1:16" ht="60" x14ac:dyDescent="0.25">
      <c r="A27" s="299" t="s">
        <v>69</v>
      </c>
      <c r="B27" s="300" t="s">
        <v>38</v>
      </c>
      <c r="C27" s="300" t="s">
        <v>40</v>
      </c>
      <c r="D27" s="300" t="s">
        <v>3</v>
      </c>
      <c r="E27" s="1">
        <v>15</v>
      </c>
      <c r="F27" s="1">
        <v>20</v>
      </c>
      <c r="G27" s="1">
        <v>20</v>
      </c>
      <c r="H27" s="1">
        <v>20</v>
      </c>
      <c r="I27" s="1">
        <v>20</v>
      </c>
      <c r="J27" s="1">
        <v>20</v>
      </c>
      <c r="K27" s="1">
        <f t="shared" si="9"/>
        <v>115</v>
      </c>
      <c r="M27" s="1">
        <f>'Приложение 4'!K68</f>
        <v>115</v>
      </c>
      <c r="P27" s="34" t="s">
        <v>113</v>
      </c>
    </row>
    <row r="28" spans="1:16" x14ac:dyDescent="0.25">
      <c r="A28" s="345" t="s">
        <v>71</v>
      </c>
      <c r="B28" s="348" t="s">
        <v>38</v>
      </c>
      <c r="C28" s="348" t="s">
        <v>42</v>
      </c>
      <c r="D28" s="300" t="s">
        <v>7</v>
      </c>
      <c r="E28" s="224">
        <f t="shared" ref="E28:J28" si="20">SUM(E29:E30)</f>
        <v>50</v>
      </c>
      <c r="F28" s="224">
        <f t="shared" si="20"/>
        <v>50</v>
      </c>
      <c r="G28" s="224">
        <f t="shared" si="20"/>
        <v>60</v>
      </c>
      <c r="H28" s="224">
        <f t="shared" si="20"/>
        <v>60</v>
      </c>
      <c r="I28" s="224">
        <f t="shared" si="20"/>
        <v>65</v>
      </c>
      <c r="J28" s="224">
        <f t="shared" si="20"/>
        <v>65</v>
      </c>
      <c r="K28" s="1">
        <f t="shared" si="9"/>
        <v>350</v>
      </c>
      <c r="M28" s="1">
        <f>'Приложение 4'!K75</f>
        <v>350</v>
      </c>
      <c r="P28" s="34" t="s">
        <v>114</v>
      </c>
    </row>
    <row r="29" spans="1:16" ht="30" x14ac:dyDescent="0.25">
      <c r="A29" s="346"/>
      <c r="B29" s="349"/>
      <c r="C29" s="349"/>
      <c r="D29" s="300" t="s">
        <v>3</v>
      </c>
      <c r="E29" s="1">
        <v>50</v>
      </c>
      <c r="F29" s="1">
        <v>50</v>
      </c>
      <c r="G29" s="1">
        <v>60</v>
      </c>
      <c r="H29" s="1">
        <v>60</v>
      </c>
      <c r="I29" s="1">
        <v>65</v>
      </c>
      <c r="J29" s="1">
        <v>65</v>
      </c>
      <c r="K29" s="1">
        <f t="shared" si="9"/>
        <v>350</v>
      </c>
      <c r="M29" s="1"/>
      <c r="P29" s="34"/>
    </row>
    <row r="30" spans="1:16" ht="45" x14ac:dyDescent="0.25">
      <c r="A30" s="347"/>
      <c r="B30" s="350"/>
      <c r="C30" s="350"/>
      <c r="D30" s="300" t="s">
        <v>590</v>
      </c>
      <c r="E30" s="1"/>
      <c r="F30" s="1"/>
      <c r="G30" s="1"/>
      <c r="H30" s="1"/>
      <c r="I30" s="1"/>
      <c r="J30" s="1"/>
      <c r="K30" s="1">
        <f t="shared" si="9"/>
        <v>0</v>
      </c>
      <c r="M30" s="1"/>
      <c r="P30" s="34"/>
    </row>
    <row r="31" spans="1:16" ht="30" x14ac:dyDescent="0.25">
      <c r="A31" s="299" t="s">
        <v>73</v>
      </c>
      <c r="B31" s="300" t="s">
        <v>38</v>
      </c>
      <c r="C31" s="300" t="s">
        <v>41</v>
      </c>
      <c r="D31" s="300" t="s">
        <v>3</v>
      </c>
      <c r="E31" s="1">
        <v>512.84699999999998</v>
      </c>
      <c r="F31" s="1">
        <v>512.84699999999998</v>
      </c>
      <c r="G31" s="1"/>
      <c r="H31" s="1"/>
      <c r="I31" s="1"/>
      <c r="J31" s="1"/>
      <c r="K31" s="1">
        <f t="shared" si="9"/>
        <v>1025.694</v>
      </c>
      <c r="M31" s="1">
        <f>'Приложение 4'!K82</f>
        <v>1025.694</v>
      </c>
      <c r="P31" s="34" t="s">
        <v>115</v>
      </c>
    </row>
    <row r="32" spans="1:16" ht="35.25" customHeight="1" x14ac:dyDescent="0.25">
      <c r="A32" s="299" t="s">
        <v>76</v>
      </c>
      <c r="B32" s="300" t="s">
        <v>38</v>
      </c>
      <c r="C32" s="300" t="s">
        <v>43</v>
      </c>
      <c r="D32" s="300" t="s">
        <v>3</v>
      </c>
      <c r="E32" s="1">
        <v>300</v>
      </c>
      <c r="F32" s="1">
        <v>300</v>
      </c>
      <c r="G32" s="1">
        <v>350</v>
      </c>
      <c r="H32" s="1">
        <v>350</v>
      </c>
      <c r="I32" s="1">
        <v>400</v>
      </c>
      <c r="J32" s="1">
        <v>400</v>
      </c>
      <c r="K32" s="1">
        <f t="shared" si="9"/>
        <v>2100</v>
      </c>
      <c r="M32" s="1">
        <f>'Приложение 4'!K89</f>
        <v>2100</v>
      </c>
      <c r="P32" s="34" t="s">
        <v>106</v>
      </c>
    </row>
    <row r="33" spans="1:16" ht="60" x14ac:dyDescent="0.25">
      <c r="A33" s="299" t="s">
        <v>86</v>
      </c>
      <c r="B33" s="300" t="s">
        <v>38</v>
      </c>
      <c r="C33" s="300" t="s">
        <v>44</v>
      </c>
      <c r="D33" s="300" t="s">
        <v>3</v>
      </c>
      <c r="E33" s="1">
        <v>25</v>
      </c>
      <c r="F33" s="1">
        <v>25</v>
      </c>
      <c r="G33" s="1">
        <v>25</v>
      </c>
      <c r="H33" s="1">
        <v>25</v>
      </c>
      <c r="I33" s="1">
        <v>25</v>
      </c>
      <c r="J33" s="1">
        <v>25</v>
      </c>
      <c r="K33" s="1">
        <f t="shared" si="9"/>
        <v>150</v>
      </c>
      <c r="M33" s="1">
        <f>'Приложение 4'!K96</f>
        <v>150</v>
      </c>
      <c r="P33" s="41" t="s">
        <v>105</v>
      </c>
    </row>
    <row r="34" spans="1:16" ht="90" x14ac:dyDescent="0.25">
      <c r="A34" s="299" t="s">
        <v>87</v>
      </c>
      <c r="B34" s="300" t="s">
        <v>38</v>
      </c>
      <c r="C34" s="300" t="s">
        <v>571</v>
      </c>
      <c r="D34" s="300" t="s">
        <v>572</v>
      </c>
      <c r="E34" s="224">
        <v>16213.17</v>
      </c>
      <c r="F34" s="224">
        <v>16529.73</v>
      </c>
      <c r="G34" s="224"/>
      <c r="H34" s="224"/>
      <c r="I34" s="224"/>
      <c r="J34" s="224"/>
      <c r="K34" s="1">
        <f t="shared" si="9"/>
        <v>32742.9</v>
      </c>
      <c r="M34" s="1">
        <f>'Приложение 4'!K103</f>
        <v>32742.9</v>
      </c>
      <c r="P34" s="34" t="s">
        <v>110</v>
      </c>
    </row>
    <row r="35" spans="1:16" ht="60" x14ac:dyDescent="0.25">
      <c r="A35" s="299" t="s">
        <v>88</v>
      </c>
      <c r="B35" s="300" t="s">
        <v>38</v>
      </c>
      <c r="C35" s="300" t="s">
        <v>45</v>
      </c>
      <c r="D35" s="300" t="s">
        <v>3</v>
      </c>
      <c r="E35" s="1">
        <v>45</v>
      </c>
      <c r="F35" s="1">
        <v>45</v>
      </c>
      <c r="G35" s="1">
        <v>45</v>
      </c>
      <c r="H35" s="1">
        <v>45</v>
      </c>
      <c r="I35" s="1">
        <v>45</v>
      </c>
      <c r="J35" s="1">
        <v>45</v>
      </c>
      <c r="K35" s="1">
        <f t="shared" si="9"/>
        <v>270</v>
      </c>
      <c r="M35" s="1">
        <f>'Приложение 4'!K110</f>
        <v>270</v>
      </c>
      <c r="P35" s="41" t="s">
        <v>101</v>
      </c>
    </row>
    <row r="36" spans="1:16" x14ac:dyDescent="0.25">
      <c r="A36" s="345" t="s">
        <v>89</v>
      </c>
      <c r="B36" s="348" t="s">
        <v>38</v>
      </c>
      <c r="C36" s="348" t="s">
        <v>84</v>
      </c>
      <c r="D36" s="300" t="s">
        <v>7</v>
      </c>
      <c r="E36" s="224"/>
      <c r="F36" s="224"/>
      <c r="G36" s="224"/>
      <c r="H36" s="224"/>
      <c r="I36" s="224"/>
      <c r="J36" s="224"/>
      <c r="K36" s="1">
        <f t="shared" si="9"/>
        <v>0</v>
      </c>
      <c r="M36" s="1">
        <f>'Приложение 4'!K111</f>
        <v>0</v>
      </c>
    </row>
    <row r="37" spans="1:16" ht="30" x14ac:dyDescent="0.25">
      <c r="A37" s="346"/>
      <c r="B37" s="349"/>
      <c r="C37" s="349"/>
      <c r="D37" s="300" t="s">
        <v>3</v>
      </c>
      <c r="E37" s="1"/>
      <c r="F37" s="1"/>
      <c r="G37" s="1"/>
      <c r="H37" s="1"/>
      <c r="I37" s="1"/>
      <c r="J37" s="1"/>
      <c r="K37" s="1">
        <f t="shared" si="9"/>
        <v>0</v>
      </c>
      <c r="M37" s="1"/>
    </row>
    <row r="38" spans="1:16" ht="45" x14ac:dyDescent="0.25">
      <c r="A38" s="347"/>
      <c r="B38" s="350"/>
      <c r="C38" s="350"/>
      <c r="D38" s="300" t="s">
        <v>590</v>
      </c>
      <c r="E38" s="1">
        <v>0</v>
      </c>
      <c r="F38" s="1">
        <v>0</v>
      </c>
      <c r="G38" s="1"/>
      <c r="H38" s="1"/>
      <c r="I38" s="1"/>
      <c r="J38" s="1"/>
      <c r="K38" s="1">
        <f t="shared" si="9"/>
        <v>0</v>
      </c>
      <c r="M38" s="1"/>
    </row>
    <row r="39" spans="1:16" ht="63.75" customHeight="1" x14ac:dyDescent="0.25">
      <c r="A39" s="288" t="s">
        <v>454</v>
      </c>
      <c r="B39" s="289" t="s">
        <v>38</v>
      </c>
      <c r="C39" s="289" t="s">
        <v>672</v>
      </c>
      <c r="D39" s="290" t="s">
        <v>3</v>
      </c>
      <c r="E39" s="291">
        <v>10</v>
      </c>
      <c r="F39" s="291">
        <v>10</v>
      </c>
      <c r="G39" s="291">
        <v>10</v>
      </c>
      <c r="H39" s="291">
        <v>10</v>
      </c>
      <c r="I39" s="291">
        <v>10</v>
      </c>
      <c r="J39" s="291">
        <v>10</v>
      </c>
      <c r="K39" s="1">
        <f t="shared" si="9"/>
        <v>60</v>
      </c>
      <c r="M39" s="305"/>
    </row>
    <row r="40" spans="1:16" s="71" customFormat="1" ht="75" customHeight="1" x14ac:dyDescent="0.25">
      <c r="A40" s="75" t="s">
        <v>494</v>
      </c>
      <c r="B40" s="76" t="s">
        <v>38</v>
      </c>
      <c r="C40" s="76" t="s">
        <v>603</v>
      </c>
      <c r="D40" s="76" t="s">
        <v>3</v>
      </c>
      <c r="E40" s="225">
        <v>0</v>
      </c>
      <c r="F40" s="225">
        <v>0</v>
      </c>
      <c r="G40" s="225"/>
      <c r="H40" s="225"/>
      <c r="I40" s="225"/>
      <c r="J40" s="225"/>
      <c r="K40" s="1">
        <f t="shared" si="9"/>
        <v>0</v>
      </c>
      <c r="M40" s="70"/>
      <c r="P40" s="72"/>
    </row>
    <row r="41" spans="1:16" s="71" customFormat="1" ht="48.75" customHeight="1" x14ac:dyDescent="0.25">
      <c r="A41" s="75" t="s">
        <v>585</v>
      </c>
      <c r="B41" s="76" t="s">
        <v>38</v>
      </c>
      <c r="C41" s="76" t="s">
        <v>586</v>
      </c>
      <c r="D41" s="76" t="s">
        <v>3</v>
      </c>
      <c r="E41" s="225">
        <v>12076.5</v>
      </c>
      <c r="F41" s="225">
        <v>12110</v>
      </c>
      <c r="G41" s="225">
        <v>12110</v>
      </c>
      <c r="H41" s="225">
        <v>12110</v>
      </c>
      <c r="I41" s="225">
        <v>12110</v>
      </c>
      <c r="J41" s="225">
        <v>12110</v>
      </c>
      <c r="K41" s="1">
        <f t="shared" si="9"/>
        <v>72626.5</v>
      </c>
      <c r="M41" s="70"/>
      <c r="P41" s="72"/>
    </row>
    <row r="42" spans="1:16" s="71" customFormat="1" ht="63.75" customHeight="1" x14ac:dyDescent="0.25">
      <c r="A42" s="75" t="s">
        <v>602</v>
      </c>
      <c r="B42" s="76" t="s">
        <v>38</v>
      </c>
      <c r="C42" s="76" t="s">
        <v>662</v>
      </c>
      <c r="D42" s="76" t="s">
        <v>3</v>
      </c>
      <c r="E42" s="306">
        <v>1500</v>
      </c>
      <c r="F42" s="306">
        <v>1500</v>
      </c>
      <c r="G42" s="306">
        <v>1500</v>
      </c>
      <c r="H42" s="306">
        <v>1500</v>
      </c>
      <c r="I42" s="306">
        <v>1500</v>
      </c>
      <c r="J42" s="306">
        <v>1500</v>
      </c>
      <c r="K42" s="1">
        <f t="shared" si="9"/>
        <v>9000</v>
      </c>
      <c r="M42" s="70"/>
      <c r="P42" s="72"/>
    </row>
    <row r="43" spans="1:16" s="71" customFormat="1" ht="63.75" customHeight="1" x14ac:dyDescent="0.25">
      <c r="A43" s="75" t="s">
        <v>607</v>
      </c>
      <c r="B43" s="76" t="s">
        <v>1</v>
      </c>
      <c r="C43" s="76" t="s">
        <v>633</v>
      </c>
      <c r="D43" s="76" t="s">
        <v>3</v>
      </c>
      <c r="E43" s="225">
        <v>26849.46</v>
      </c>
      <c r="F43" s="225">
        <v>26912.86</v>
      </c>
      <c r="G43" s="225"/>
      <c r="H43" s="225"/>
      <c r="I43" s="225"/>
      <c r="J43" s="225"/>
      <c r="K43" s="1">
        <f t="shared" si="9"/>
        <v>53762.32</v>
      </c>
      <c r="M43" s="70"/>
      <c r="P43" s="72"/>
    </row>
    <row r="44" spans="1:16" x14ac:dyDescent="0.25">
      <c r="A44" s="346" t="s">
        <v>58</v>
      </c>
      <c r="B44" s="349" t="s">
        <v>60</v>
      </c>
      <c r="C44" s="349" t="s">
        <v>59</v>
      </c>
      <c r="D44" s="298" t="s">
        <v>7</v>
      </c>
      <c r="E44" s="69">
        <f t="shared" ref="E44:J44" si="21">SUM(E45:E46)</f>
        <v>5617.6900000000005</v>
      </c>
      <c r="F44" s="69">
        <f t="shared" si="21"/>
        <v>5118.8</v>
      </c>
      <c r="G44" s="69">
        <f t="shared" si="21"/>
        <v>800</v>
      </c>
      <c r="H44" s="69">
        <f t="shared" si="21"/>
        <v>800</v>
      </c>
      <c r="I44" s="69">
        <f t="shared" si="21"/>
        <v>800</v>
      </c>
      <c r="J44" s="69">
        <f t="shared" si="21"/>
        <v>800</v>
      </c>
      <c r="K44" s="1">
        <f>SUM(E44:J44)</f>
        <v>13936.490000000002</v>
      </c>
      <c r="M44" s="69">
        <f>'Приложение 4'!K159</f>
        <v>13936.490000000002</v>
      </c>
      <c r="O44" s="40">
        <f>M44-K44</f>
        <v>0</v>
      </c>
    </row>
    <row r="45" spans="1:16" ht="30" x14ac:dyDescent="0.25">
      <c r="A45" s="346"/>
      <c r="B45" s="349"/>
      <c r="C45" s="349"/>
      <c r="D45" s="300" t="s">
        <v>3</v>
      </c>
      <c r="E45" s="224">
        <f>E47+E49+E52+E51+E50+E48+E53+E54</f>
        <v>5617.6900000000005</v>
      </c>
      <c r="F45" s="224">
        <f t="shared" ref="F45:J45" si="22">F47+F49+F52+F51+F50+F48+F53+F54</f>
        <v>5118.8</v>
      </c>
      <c r="G45" s="224">
        <f t="shared" si="22"/>
        <v>800</v>
      </c>
      <c r="H45" s="224">
        <f t="shared" si="22"/>
        <v>800</v>
      </c>
      <c r="I45" s="224">
        <f t="shared" si="22"/>
        <v>800</v>
      </c>
      <c r="J45" s="224">
        <f t="shared" si="22"/>
        <v>800</v>
      </c>
      <c r="K45" s="1">
        <f t="shared" si="9"/>
        <v>13936.490000000002</v>
      </c>
      <c r="M45" s="1"/>
      <c r="O45" s="40"/>
    </row>
    <row r="46" spans="1:16" ht="29.25" customHeight="1" x14ac:dyDescent="0.25">
      <c r="A46" s="347"/>
      <c r="B46" s="350"/>
      <c r="C46" s="350"/>
      <c r="D46" s="300"/>
      <c r="E46" s="1"/>
      <c r="F46" s="1"/>
      <c r="G46" s="1"/>
      <c r="H46" s="1"/>
      <c r="I46" s="1"/>
      <c r="J46" s="1"/>
      <c r="K46" s="1">
        <f t="shared" si="9"/>
        <v>0</v>
      </c>
      <c r="M46" s="1"/>
      <c r="O46" s="40"/>
    </row>
    <row r="47" spans="1:16" ht="30" x14ac:dyDescent="0.25">
      <c r="A47" s="299" t="s">
        <v>63</v>
      </c>
      <c r="B47" s="300" t="s">
        <v>38</v>
      </c>
      <c r="C47" s="300" t="s">
        <v>67</v>
      </c>
      <c r="D47" s="300" t="s">
        <v>3</v>
      </c>
      <c r="E47" s="1">
        <v>500</v>
      </c>
      <c r="F47" s="1">
        <v>500</v>
      </c>
      <c r="G47" s="1">
        <v>500</v>
      </c>
      <c r="H47" s="1">
        <v>500</v>
      </c>
      <c r="I47" s="1">
        <v>500</v>
      </c>
      <c r="J47" s="1">
        <v>500</v>
      </c>
      <c r="K47" s="1">
        <f t="shared" si="9"/>
        <v>3000</v>
      </c>
      <c r="M47" s="1"/>
      <c r="P47" s="41" t="s">
        <v>104</v>
      </c>
    </row>
    <row r="48" spans="1:16" ht="60" x14ac:dyDescent="0.25">
      <c r="A48" s="299" t="s">
        <v>64</v>
      </c>
      <c r="B48" s="300" t="s">
        <v>38</v>
      </c>
      <c r="C48" s="300" t="s">
        <v>70</v>
      </c>
      <c r="D48" s="304" t="s">
        <v>3</v>
      </c>
      <c r="E48" s="1">
        <v>100</v>
      </c>
      <c r="F48" s="1">
        <v>100</v>
      </c>
      <c r="G48" s="1">
        <v>100</v>
      </c>
      <c r="H48" s="1">
        <v>100</v>
      </c>
      <c r="I48" s="1">
        <v>100</v>
      </c>
      <c r="J48" s="1">
        <v>100</v>
      </c>
      <c r="K48" s="1">
        <f t="shared" si="9"/>
        <v>600</v>
      </c>
      <c r="M48" s="1"/>
      <c r="P48" s="41" t="s">
        <v>117</v>
      </c>
    </row>
    <row r="49" spans="1:16" ht="47.25" customHeight="1" x14ac:dyDescent="0.25">
      <c r="A49" s="299" t="s">
        <v>90</v>
      </c>
      <c r="B49" s="300" t="s">
        <v>38</v>
      </c>
      <c r="C49" s="300" t="s">
        <v>478</v>
      </c>
      <c r="D49" s="300" t="s">
        <v>3</v>
      </c>
      <c r="E49" s="1">
        <f>3996.103+276.081</f>
        <v>4272.1840000000002</v>
      </c>
      <c r="F49" s="1">
        <f>4133.466+185.334</f>
        <v>4318.8</v>
      </c>
      <c r="G49" s="1"/>
      <c r="H49" s="1"/>
      <c r="I49" s="1"/>
      <c r="J49" s="1"/>
      <c r="K49" s="1">
        <f t="shared" si="9"/>
        <v>8590.9840000000004</v>
      </c>
      <c r="M49" s="1"/>
      <c r="P49" s="41" t="s">
        <v>102</v>
      </c>
    </row>
    <row r="50" spans="1:16" ht="47.25" customHeight="1" x14ac:dyDescent="0.25">
      <c r="A50" s="299" t="s">
        <v>91</v>
      </c>
      <c r="B50" s="300" t="s">
        <v>38</v>
      </c>
      <c r="C50" s="300" t="s">
        <v>479</v>
      </c>
      <c r="D50" s="300" t="s">
        <v>3</v>
      </c>
      <c r="E50" s="1">
        <v>464.50599999999997</v>
      </c>
      <c r="F50" s="1">
        <v>0</v>
      </c>
      <c r="G50" s="1"/>
      <c r="H50" s="1"/>
      <c r="I50" s="1"/>
      <c r="J50" s="1"/>
      <c r="K50" s="1">
        <f t="shared" si="9"/>
        <v>464.50599999999997</v>
      </c>
      <c r="M50" s="1"/>
      <c r="P50" s="41" t="s">
        <v>103</v>
      </c>
    </row>
    <row r="51" spans="1:16" ht="47.25" customHeight="1" x14ac:dyDescent="0.25">
      <c r="A51" s="299" t="s">
        <v>92</v>
      </c>
      <c r="B51" s="300" t="s">
        <v>38</v>
      </c>
      <c r="C51" s="300" t="s">
        <v>77</v>
      </c>
      <c r="D51" s="300" t="s">
        <v>3</v>
      </c>
      <c r="E51" s="1"/>
      <c r="F51" s="1"/>
      <c r="G51" s="1"/>
      <c r="H51" s="1"/>
      <c r="I51" s="1"/>
      <c r="J51" s="1"/>
      <c r="K51" s="1">
        <f t="shared" si="9"/>
        <v>0</v>
      </c>
      <c r="M51" s="1"/>
      <c r="P51" s="41" t="s">
        <v>103</v>
      </c>
    </row>
    <row r="52" spans="1:16" ht="45" x14ac:dyDescent="0.25">
      <c r="A52" s="299" t="s">
        <v>477</v>
      </c>
      <c r="B52" s="300" t="s">
        <v>38</v>
      </c>
      <c r="C52" s="300" t="s">
        <v>72</v>
      </c>
      <c r="D52" s="300" t="s">
        <v>3</v>
      </c>
      <c r="E52" s="1"/>
      <c r="F52" s="1"/>
      <c r="G52" s="1"/>
      <c r="H52" s="1"/>
      <c r="I52" s="1"/>
      <c r="J52" s="1"/>
      <c r="K52" s="1">
        <f t="shared" si="9"/>
        <v>0</v>
      </c>
      <c r="M52" s="1"/>
      <c r="P52" s="34" t="s">
        <v>119</v>
      </c>
    </row>
    <row r="53" spans="1:16" ht="90" customHeight="1" x14ac:dyDescent="0.25">
      <c r="A53" s="294" t="s">
        <v>581</v>
      </c>
      <c r="B53" s="296" t="s">
        <v>38</v>
      </c>
      <c r="C53" s="296" t="s">
        <v>651</v>
      </c>
      <c r="D53" s="300" t="s">
        <v>3</v>
      </c>
      <c r="E53" s="1">
        <v>200</v>
      </c>
      <c r="F53" s="1">
        <v>200</v>
      </c>
      <c r="G53" s="1">
        <v>200</v>
      </c>
      <c r="H53" s="1">
        <v>200</v>
      </c>
      <c r="I53" s="1">
        <v>200</v>
      </c>
      <c r="J53" s="1">
        <v>200</v>
      </c>
      <c r="K53" s="1">
        <f t="shared" si="9"/>
        <v>1200</v>
      </c>
      <c r="M53" s="1"/>
      <c r="P53" s="34"/>
    </row>
    <row r="54" spans="1:16" ht="90" customHeight="1" x14ac:dyDescent="0.25">
      <c r="A54" s="294" t="s">
        <v>654</v>
      </c>
      <c r="B54" s="296" t="s">
        <v>38</v>
      </c>
      <c r="C54" s="296" t="s">
        <v>687</v>
      </c>
      <c r="D54" s="300" t="s">
        <v>3</v>
      </c>
      <c r="E54" s="1">
        <v>81</v>
      </c>
      <c r="F54" s="1"/>
      <c r="G54" s="1"/>
      <c r="H54" s="1"/>
      <c r="I54" s="1"/>
      <c r="J54" s="1"/>
      <c r="K54" s="1">
        <f t="shared" si="9"/>
        <v>81</v>
      </c>
      <c r="M54" s="1"/>
      <c r="P54" s="34"/>
    </row>
    <row r="55" spans="1:16" x14ac:dyDescent="0.25">
      <c r="A55" s="345" t="s">
        <v>81</v>
      </c>
      <c r="B55" s="348" t="s">
        <v>60</v>
      </c>
      <c r="C55" s="348" t="s">
        <v>61</v>
      </c>
      <c r="D55" s="300" t="s">
        <v>7</v>
      </c>
      <c r="E55" s="1">
        <f t="shared" ref="E55:J55" si="23">SUM(E56:E58)</f>
        <v>0</v>
      </c>
      <c r="F55" s="1">
        <f t="shared" si="23"/>
        <v>0</v>
      </c>
      <c r="G55" s="1">
        <f t="shared" si="23"/>
        <v>0</v>
      </c>
      <c r="H55" s="1">
        <f t="shared" si="23"/>
        <v>0</v>
      </c>
      <c r="I55" s="1">
        <f t="shared" si="23"/>
        <v>0</v>
      </c>
      <c r="J55" s="1">
        <f t="shared" si="23"/>
        <v>0</v>
      </c>
      <c r="K55" s="1">
        <f t="shared" si="9"/>
        <v>0</v>
      </c>
      <c r="M55" s="1">
        <f>'Приложение 4'!K222</f>
        <v>0</v>
      </c>
      <c r="O55" s="40">
        <f>M55-K55</f>
        <v>0</v>
      </c>
    </row>
    <row r="56" spans="1:16" ht="30" customHeight="1" x14ac:dyDescent="0.25">
      <c r="A56" s="346"/>
      <c r="B56" s="349"/>
      <c r="C56" s="349"/>
      <c r="D56" s="300" t="s">
        <v>3</v>
      </c>
      <c r="E56" s="226">
        <v>0</v>
      </c>
      <c r="F56" s="226">
        <v>0</v>
      </c>
      <c r="G56" s="226"/>
      <c r="H56" s="226"/>
      <c r="I56" s="226"/>
      <c r="J56" s="226"/>
      <c r="K56" s="1">
        <f t="shared" si="9"/>
        <v>0</v>
      </c>
      <c r="M56" s="1"/>
      <c r="O56" s="40"/>
    </row>
    <row r="57" spans="1:16" ht="45" x14ac:dyDescent="0.25">
      <c r="A57" s="346"/>
      <c r="B57" s="349"/>
      <c r="C57" s="349"/>
      <c r="D57" s="300" t="s">
        <v>590</v>
      </c>
      <c r="E57" s="226">
        <v>0</v>
      </c>
      <c r="F57" s="226">
        <v>0</v>
      </c>
      <c r="G57" s="226"/>
      <c r="H57" s="226"/>
      <c r="I57" s="226"/>
      <c r="J57" s="226"/>
      <c r="K57" s="1">
        <f t="shared" si="9"/>
        <v>0</v>
      </c>
      <c r="M57" s="1"/>
      <c r="O57" s="40"/>
    </row>
    <row r="58" spans="1:16" ht="95.25" customHeight="1" x14ac:dyDescent="0.25">
      <c r="A58" s="347"/>
      <c r="B58" s="350"/>
      <c r="C58" s="350"/>
      <c r="D58" s="300" t="s">
        <v>572</v>
      </c>
      <c r="E58" s="226">
        <v>0</v>
      </c>
      <c r="F58" s="226">
        <v>0</v>
      </c>
      <c r="G58" s="226"/>
      <c r="H58" s="226"/>
      <c r="I58" s="226"/>
      <c r="J58" s="226"/>
      <c r="K58" s="1">
        <f t="shared" si="9"/>
        <v>0</v>
      </c>
      <c r="M58" s="1"/>
      <c r="O58" s="40"/>
    </row>
    <row r="59" spans="1:16" x14ac:dyDescent="0.25">
      <c r="A59" s="345" t="s">
        <v>82</v>
      </c>
      <c r="B59" s="348" t="s">
        <v>38</v>
      </c>
      <c r="C59" s="348" t="s">
        <v>66</v>
      </c>
      <c r="D59" s="300" t="s">
        <v>7</v>
      </c>
      <c r="E59" s="1">
        <f t="shared" ref="E59" si="24">SUM(E60:E62)</f>
        <v>0</v>
      </c>
      <c r="F59" s="1">
        <f t="shared" ref="F59" si="25">SUM(F60:F62)</f>
        <v>0</v>
      </c>
      <c r="G59" s="1"/>
      <c r="H59" s="1"/>
      <c r="I59" s="1"/>
      <c r="J59" s="1"/>
      <c r="K59" s="1">
        <f t="shared" si="9"/>
        <v>0</v>
      </c>
      <c r="M59" s="1">
        <f>'Приложение 4'!K229</f>
        <v>0</v>
      </c>
    </row>
    <row r="60" spans="1:16" ht="30" x14ac:dyDescent="0.25">
      <c r="A60" s="346"/>
      <c r="B60" s="349"/>
      <c r="C60" s="349"/>
      <c r="D60" s="300" t="s">
        <v>3</v>
      </c>
      <c r="E60" s="226">
        <v>0</v>
      </c>
      <c r="F60" s="226">
        <v>0</v>
      </c>
      <c r="G60" s="226"/>
      <c r="H60" s="226"/>
      <c r="I60" s="226"/>
      <c r="J60" s="226"/>
      <c r="K60" s="1">
        <f t="shared" si="9"/>
        <v>0</v>
      </c>
      <c r="M60" s="1"/>
      <c r="O60" s="40"/>
    </row>
    <row r="61" spans="1:16" ht="45" x14ac:dyDescent="0.25">
      <c r="A61" s="346"/>
      <c r="B61" s="349"/>
      <c r="C61" s="349"/>
      <c r="D61" s="300" t="s">
        <v>590</v>
      </c>
      <c r="E61" s="226">
        <v>0</v>
      </c>
      <c r="F61" s="226">
        <v>0</v>
      </c>
      <c r="G61" s="226"/>
      <c r="H61" s="226"/>
      <c r="I61" s="226"/>
      <c r="J61" s="226"/>
      <c r="K61" s="1">
        <f t="shared" si="9"/>
        <v>0</v>
      </c>
      <c r="M61" s="1"/>
      <c r="O61" s="40"/>
    </row>
    <row r="62" spans="1:16" ht="88.5" customHeight="1" x14ac:dyDescent="0.25">
      <c r="A62" s="347"/>
      <c r="B62" s="350"/>
      <c r="C62" s="350"/>
      <c r="D62" s="300" t="s">
        <v>572</v>
      </c>
      <c r="E62" s="226" t="s">
        <v>523</v>
      </c>
      <c r="F62" s="226" t="s">
        <v>523</v>
      </c>
      <c r="G62" s="226"/>
      <c r="H62" s="226"/>
      <c r="I62" s="226"/>
      <c r="J62" s="226"/>
      <c r="K62" s="1">
        <f t="shared" si="9"/>
        <v>0</v>
      </c>
      <c r="M62" s="1"/>
      <c r="O62" s="40"/>
    </row>
    <row r="63" spans="1:16" x14ac:dyDescent="0.25">
      <c r="A63" s="345" t="s">
        <v>83</v>
      </c>
      <c r="B63" s="348" t="s">
        <v>38</v>
      </c>
      <c r="C63" s="348" t="s">
        <v>65</v>
      </c>
      <c r="D63" s="300" t="s">
        <v>7</v>
      </c>
      <c r="E63" s="1">
        <f t="shared" ref="E63" si="26">SUM(E64:E66)</f>
        <v>0</v>
      </c>
      <c r="F63" s="1">
        <f t="shared" ref="F63" si="27">SUM(F64:F66)</f>
        <v>0</v>
      </c>
      <c r="G63" s="1"/>
      <c r="H63" s="1"/>
      <c r="I63" s="1"/>
      <c r="J63" s="1"/>
      <c r="K63" s="1">
        <f t="shared" si="9"/>
        <v>0</v>
      </c>
      <c r="M63" s="1">
        <f>'Приложение 4'!K236</f>
        <v>0</v>
      </c>
      <c r="P63" s="41" t="s">
        <v>98</v>
      </c>
    </row>
    <row r="64" spans="1:16" ht="30" x14ac:dyDescent="0.25">
      <c r="A64" s="346"/>
      <c r="B64" s="349"/>
      <c r="C64" s="349"/>
      <c r="D64" s="300" t="s">
        <v>3</v>
      </c>
      <c r="E64" s="226" t="s">
        <v>523</v>
      </c>
      <c r="F64" s="226" t="s">
        <v>523</v>
      </c>
      <c r="G64" s="226"/>
      <c r="H64" s="226"/>
      <c r="I64" s="226"/>
      <c r="J64" s="226"/>
      <c r="K64" s="1">
        <f t="shared" si="9"/>
        <v>0</v>
      </c>
      <c r="M64" s="1"/>
      <c r="O64" s="40"/>
    </row>
    <row r="65" spans="1:16" ht="45" x14ac:dyDescent="0.25">
      <c r="A65" s="346"/>
      <c r="B65" s="349"/>
      <c r="C65" s="349"/>
      <c r="D65" s="300" t="s">
        <v>590</v>
      </c>
      <c r="E65" s="226">
        <v>0</v>
      </c>
      <c r="F65" s="226">
        <v>0</v>
      </c>
      <c r="G65" s="226"/>
      <c r="H65" s="226"/>
      <c r="I65" s="226"/>
      <c r="J65" s="226"/>
      <c r="K65" s="1">
        <f t="shared" si="9"/>
        <v>0</v>
      </c>
      <c r="M65" s="1"/>
      <c r="O65" s="40"/>
      <c r="P65" s="34" t="s">
        <v>98</v>
      </c>
    </row>
    <row r="66" spans="1:16" ht="90" x14ac:dyDescent="0.25">
      <c r="A66" s="347"/>
      <c r="B66" s="350"/>
      <c r="C66" s="350"/>
      <c r="D66" s="300" t="s">
        <v>572</v>
      </c>
      <c r="E66" s="1">
        <v>0</v>
      </c>
      <c r="F66" s="1">
        <v>0</v>
      </c>
      <c r="G66" s="1"/>
      <c r="H66" s="1"/>
      <c r="I66" s="1"/>
      <c r="J66" s="1"/>
      <c r="K66" s="1">
        <f t="shared" si="9"/>
        <v>0</v>
      </c>
      <c r="M66" s="1"/>
      <c r="O66" s="40">
        <f>M66-K66</f>
        <v>0</v>
      </c>
    </row>
    <row r="67" spans="1:16" ht="34.5" customHeight="1" x14ac:dyDescent="0.25">
      <c r="A67" s="295" t="s">
        <v>317</v>
      </c>
      <c r="B67" s="297" t="s">
        <v>38</v>
      </c>
      <c r="C67" s="297" t="s">
        <v>47</v>
      </c>
      <c r="D67" s="300" t="s">
        <v>3</v>
      </c>
      <c r="E67" s="1">
        <v>831.2</v>
      </c>
      <c r="F67" s="1">
        <v>831.2</v>
      </c>
      <c r="G67" s="1"/>
      <c r="H67" s="1"/>
      <c r="I67" s="1"/>
      <c r="J67" s="1"/>
      <c r="K67" s="1">
        <f t="shared" si="9"/>
        <v>1662.4</v>
      </c>
      <c r="M67" s="1"/>
      <c r="O67" s="40"/>
      <c r="P67" s="41" t="s">
        <v>120</v>
      </c>
    </row>
    <row r="68" spans="1:16" ht="30" customHeight="1" x14ac:dyDescent="0.25">
      <c r="A68" s="299" t="s">
        <v>50</v>
      </c>
      <c r="B68" s="300" t="s">
        <v>38</v>
      </c>
      <c r="C68" s="300" t="s">
        <v>46</v>
      </c>
      <c r="D68" s="300" t="s">
        <v>3</v>
      </c>
      <c r="E68" s="226">
        <v>0</v>
      </c>
      <c r="F68" s="226">
        <v>0</v>
      </c>
      <c r="G68" s="226"/>
      <c r="H68" s="226"/>
      <c r="I68" s="226"/>
      <c r="J68" s="226"/>
      <c r="K68" s="1">
        <f t="shared" si="9"/>
        <v>0</v>
      </c>
      <c r="M68" s="1">
        <f>'Приложение 4'!K250</f>
        <v>0</v>
      </c>
      <c r="O68" s="40">
        <f t="shared" ref="O68:O73" si="28">M68-K68</f>
        <v>0</v>
      </c>
      <c r="P68" s="41" t="s">
        <v>100</v>
      </c>
    </row>
    <row r="69" spans="1:16" ht="90" x14ac:dyDescent="0.25">
      <c r="A69" s="299" t="s">
        <v>51</v>
      </c>
      <c r="B69" s="300" t="s">
        <v>38</v>
      </c>
      <c r="C69" s="300" t="s">
        <v>48</v>
      </c>
      <c r="D69" s="300" t="s">
        <v>3</v>
      </c>
      <c r="E69" s="1">
        <f>61199.852+91</f>
        <v>61290.851999999999</v>
      </c>
      <c r="F69" s="1">
        <f>58387.852+94</f>
        <v>58481.851999999999</v>
      </c>
      <c r="G69" s="1"/>
      <c r="H69" s="1"/>
      <c r="I69" s="1"/>
      <c r="J69" s="1"/>
      <c r="K69" s="1">
        <f t="shared" si="9"/>
        <v>119772.704</v>
      </c>
      <c r="M69" s="1">
        <f>'Приложение 4'!K257</f>
        <v>119772.704</v>
      </c>
      <c r="O69" s="40">
        <f t="shared" si="28"/>
        <v>0</v>
      </c>
      <c r="P69" s="41" t="s">
        <v>122</v>
      </c>
    </row>
    <row r="70" spans="1:16" ht="30" customHeight="1" x14ac:dyDescent="0.25">
      <c r="A70" s="299" t="s">
        <v>52</v>
      </c>
      <c r="B70" s="300" t="s">
        <v>38</v>
      </c>
      <c r="C70" s="300" t="s">
        <v>521</v>
      </c>
      <c r="D70" s="300" t="s">
        <v>3</v>
      </c>
      <c r="E70" s="1">
        <v>1.03</v>
      </c>
      <c r="F70" s="1">
        <v>1.03</v>
      </c>
      <c r="G70" s="1">
        <v>1.03</v>
      </c>
      <c r="H70" s="1">
        <v>1.03</v>
      </c>
      <c r="I70" s="1">
        <v>1.03</v>
      </c>
      <c r="J70" s="1">
        <v>1.03</v>
      </c>
      <c r="K70" s="1">
        <f>SUM(E70:J70)</f>
        <v>6.1800000000000006</v>
      </c>
      <c r="M70" s="1">
        <f>'Приложение 4'!K264</f>
        <v>6.1800000000000006</v>
      </c>
      <c r="O70" s="40">
        <f t="shared" si="28"/>
        <v>0</v>
      </c>
    </row>
    <row r="71" spans="1:16" ht="30" customHeight="1" x14ac:dyDescent="0.25">
      <c r="A71" s="299" t="s">
        <v>53</v>
      </c>
      <c r="B71" s="300" t="s">
        <v>38</v>
      </c>
      <c r="C71" s="300" t="s">
        <v>49</v>
      </c>
      <c r="D71" s="300" t="s">
        <v>3</v>
      </c>
      <c r="E71" s="1">
        <v>1787</v>
      </c>
      <c r="F71" s="1">
        <v>1787</v>
      </c>
      <c r="G71" s="1"/>
      <c r="H71" s="1"/>
      <c r="I71" s="1"/>
      <c r="J71" s="1"/>
      <c r="K71" s="1">
        <f t="shared" ref="K71:K72" si="29">SUM(E71:J71)</f>
        <v>3574</v>
      </c>
      <c r="M71" s="1">
        <f>'Приложение 4'!K271</f>
        <v>3574</v>
      </c>
      <c r="O71" s="40">
        <f t="shared" si="28"/>
        <v>0</v>
      </c>
    </row>
    <row r="72" spans="1:16" ht="30" x14ac:dyDescent="0.25">
      <c r="A72" s="299" t="s">
        <v>54</v>
      </c>
      <c r="B72" s="300" t="s">
        <v>38</v>
      </c>
      <c r="C72" s="300" t="s">
        <v>476</v>
      </c>
      <c r="D72" s="300" t="s">
        <v>3</v>
      </c>
      <c r="E72" s="1"/>
      <c r="F72" s="1"/>
      <c r="G72" s="1"/>
      <c r="H72" s="1"/>
      <c r="I72" s="1"/>
      <c r="J72" s="1"/>
      <c r="K72" s="1">
        <f t="shared" si="29"/>
        <v>0</v>
      </c>
      <c r="M72" s="1">
        <f>'Приложение 4'!K272</f>
        <v>0</v>
      </c>
      <c r="O72" s="40">
        <f t="shared" si="28"/>
        <v>0</v>
      </c>
    </row>
    <row r="73" spans="1:16" ht="60" x14ac:dyDescent="0.25">
      <c r="A73" s="309" t="s">
        <v>55</v>
      </c>
      <c r="B73" s="310" t="s">
        <v>38</v>
      </c>
      <c r="C73" s="310" t="s">
        <v>708</v>
      </c>
      <c r="D73" s="310" t="s">
        <v>3</v>
      </c>
      <c r="E73" s="1">
        <v>200</v>
      </c>
      <c r="F73" s="1">
        <v>200</v>
      </c>
      <c r="G73" s="1">
        <v>200</v>
      </c>
      <c r="H73" s="1">
        <v>200</v>
      </c>
      <c r="I73" s="1">
        <v>200</v>
      </c>
      <c r="J73" s="1">
        <v>200</v>
      </c>
      <c r="K73" s="1">
        <f t="shared" ref="K73" si="30">SUM(E73:J73)</f>
        <v>1200</v>
      </c>
      <c r="M73" s="1">
        <f>'Приложение 4'!K273</f>
        <v>0</v>
      </c>
      <c r="O73" s="40">
        <f t="shared" si="28"/>
        <v>-1200</v>
      </c>
    </row>
  </sheetData>
  <autoFilter ref="A7:M72"/>
  <mergeCells count="38">
    <mergeCell ref="E1:K1"/>
    <mergeCell ref="A6:A7"/>
    <mergeCell ref="B6:B7"/>
    <mergeCell ref="C6:C7"/>
    <mergeCell ref="D6:D7"/>
    <mergeCell ref="E6:K6"/>
    <mergeCell ref="E3:K3"/>
    <mergeCell ref="A4:G4"/>
    <mergeCell ref="A20:A23"/>
    <mergeCell ref="A8:A12"/>
    <mergeCell ref="B8:B12"/>
    <mergeCell ref="C8:C12"/>
    <mergeCell ref="A13:A15"/>
    <mergeCell ref="B13:B15"/>
    <mergeCell ref="C13:C15"/>
    <mergeCell ref="B20:B23"/>
    <mergeCell ref="C20:C23"/>
    <mergeCell ref="C44:C46"/>
    <mergeCell ref="A36:A38"/>
    <mergeCell ref="B36:B38"/>
    <mergeCell ref="C36:C38"/>
    <mergeCell ref="A24:A26"/>
    <mergeCell ref="B24:B26"/>
    <mergeCell ref="C24:C26"/>
    <mergeCell ref="A28:A30"/>
    <mergeCell ref="B28:B30"/>
    <mergeCell ref="C28:C30"/>
    <mergeCell ref="A44:A46"/>
    <mergeCell ref="B44:B46"/>
    <mergeCell ref="A63:A66"/>
    <mergeCell ref="B63:B66"/>
    <mergeCell ref="C63:C66"/>
    <mergeCell ref="A55:A58"/>
    <mergeCell ref="B55:B58"/>
    <mergeCell ref="C55:C58"/>
    <mergeCell ref="A59:A62"/>
    <mergeCell ref="B59:B62"/>
    <mergeCell ref="C59:C62"/>
  </mergeCells>
  <pageMargins left="0.23622047244094491" right="0.23622047244094491" top="0.35433070866141736" bottom="0.35433070866141736" header="0.31496062992125984" footer="0.31496062992125984"/>
  <pageSetup paperSize="9" scale="48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99"/>
  <sheetViews>
    <sheetView view="pageBreakPreview" zoomScale="98" zoomScaleNormal="75" zoomScaleSheetLayoutView="98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D42" sqref="D42"/>
    </sheetView>
  </sheetViews>
  <sheetFormatPr defaultColWidth="9.140625" defaultRowHeight="11.25" x14ac:dyDescent="0.2"/>
  <cols>
    <col min="1" max="1" width="4.140625" style="184" customWidth="1"/>
    <col min="2" max="2" width="11.5703125" style="185" customWidth="1"/>
    <col min="3" max="3" width="18.85546875" style="185" customWidth="1"/>
    <col min="4" max="4" width="24.85546875" style="185" customWidth="1"/>
    <col min="5" max="10" width="15.140625" style="185" customWidth="1"/>
    <col min="11" max="11" width="16.28515625" style="185" customWidth="1"/>
    <col min="12" max="12" width="8" style="184" hidden="1" customWidth="1"/>
    <col min="13" max="13" width="24.7109375" style="184" hidden="1" customWidth="1"/>
    <col min="14" max="14" width="23.85546875" style="186" hidden="1" customWidth="1"/>
    <col min="15" max="15" width="9.140625" style="184"/>
    <col min="16" max="16" width="13.5703125" style="187" customWidth="1"/>
    <col min="17" max="17" width="14.28515625" style="187" customWidth="1"/>
    <col min="18" max="19" width="9.140625" style="187"/>
    <col min="20" max="16384" width="9.140625" style="185"/>
  </cols>
  <sheetData>
    <row r="1" spans="1:19" x14ac:dyDescent="0.2">
      <c r="E1" s="383"/>
      <c r="F1" s="383"/>
      <c r="G1" s="383"/>
      <c r="H1" s="383"/>
      <c r="I1" s="383"/>
      <c r="J1" s="383"/>
      <c r="K1" s="383"/>
    </row>
    <row r="2" spans="1:19" ht="15.75" customHeight="1" x14ac:dyDescent="0.2">
      <c r="E2" s="188"/>
      <c r="F2" s="188"/>
      <c r="G2" s="253"/>
      <c r="H2" s="253"/>
      <c r="I2" s="353" t="s">
        <v>707</v>
      </c>
      <c r="J2" s="353"/>
      <c r="K2" s="353"/>
      <c r="L2" s="353"/>
      <c r="M2" s="353"/>
      <c r="N2" s="353"/>
      <c r="O2" s="353"/>
    </row>
    <row r="3" spans="1:19" x14ac:dyDescent="0.2">
      <c r="E3" s="391"/>
      <c r="F3" s="391"/>
      <c r="G3" s="391"/>
      <c r="H3" s="391"/>
      <c r="I3" s="391"/>
      <c r="J3" s="391"/>
      <c r="K3" s="391"/>
    </row>
    <row r="4" spans="1:19" x14ac:dyDescent="0.2">
      <c r="A4" s="384" t="s">
        <v>29</v>
      </c>
      <c r="B4" s="384"/>
      <c r="C4" s="384"/>
      <c r="D4" s="384"/>
      <c r="E4" s="384"/>
      <c r="F4" s="384"/>
      <c r="G4" s="384"/>
      <c r="H4" s="384"/>
      <c r="I4" s="384"/>
      <c r="J4" s="384"/>
      <c r="K4" s="384"/>
    </row>
    <row r="5" spans="1:19" x14ac:dyDescent="0.2">
      <c r="A5" s="384" t="s">
        <v>30</v>
      </c>
      <c r="B5" s="384"/>
      <c r="C5" s="384"/>
      <c r="D5" s="384"/>
      <c r="E5" s="384"/>
      <c r="F5" s="384"/>
      <c r="G5" s="384"/>
      <c r="H5" s="384"/>
      <c r="I5" s="384"/>
      <c r="J5" s="384"/>
      <c r="K5" s="384"/>
    </row>
    <row r="6" spans="1:19" ht="12" thickBot="1" x14ac:dyDescent="0.25">
      <c r="E6" s="207"/>
      <c r="F6" s="207"/>
      <c r="G6" s="207"/>
      <c r="H6" s="207"/>
      <c r="I6" s="207"/>
      <c r="J6" s="207"/>
    </row>
    <row r="7" spans="1:19" s="189" customFormat="1" ht="33.75" customHeight="1" x14ac:dyDescent="0.25">
      <c r="A7" s="385" t="s">
        <v>0</v>
      </c>
      <c r="B7" s="387" t="s">
        <v>13</v>
      </c>
      <c r="C7" s="387" t="s">
        <v>12</v>
      </c>
      <c r="D7" s="387" t="s">
        <v>24</v>
      </c>
      <c r="E7" s="389"/>
      <c r="F7" s="389"/>
      <c r="G7" s="389"/>
      <c r="H7" s="389"/>
      <c r="I7" s="389"/>
      <c r="J7" s="389"/>
      <c r="K7" s="390"/>
      <c r="M7" s="190" t="s">
        <v>97</v>
      </c>
      <c r="N7" s="191"/>
      <c r="O7" s="192"/>
      <c r="P7" s="193"/>
      <c r="Q7" s="193"/>
      <c r="R7" s="193"/>
      <c r="S7" s="193"/>
    </row>
    <row r="8" spans="1:19" s="189" customFormat="1" ht="39" customHeight="1" thickBot="1" x14ac:dyDescent="0.3">
      <c r="A8" s="386"/>
      <c r="B8" s="388"/>
      <c r="C8" s="388"/>
      <c r="D8" s="388"/>
      <c r="E8" s="194" t="s">
        <v>629</v>
      </c>
      <c r="F8" s="194" t="s">
        <v>657</v>
      </c>
      <c r="G8" s="194">
        <v>2027</v>
      </c>
      <c r="H8" s="194">
        <v>2028</v>
      </c>
      <c r="I8" s="194">
        <v>2029</v>
      </c>
      <c r="J8" s="194">
        <v>2030</v>
      </c>
      <c r="K8" s="195" t="s">
        <v>23</v>
      </c>
      <c r="L8" s="192"/>
      <c r="M8" s="192"/>
      <c r="N8" s="191"/>
      <c r="O8" s="192"/>
      <c r="P8" s="193"/>
      <c r="Q8" s="193"/>
      <c r="R8" s="193"/>
      <c r="S8" s="193"/>
    </row>
    <row r="9" spans="1:19" ht="12" thickBot="1" x14ac:dyDescent="0.25">
      <c r="A9" s="363" t="s">
        <v>85</v>
      </c>
      <c r="B9" s="380" t="s">
        <v>9</v>
      </c>
      <c r="C9" s="380" t="s">
        <v>681</v>
      </c>
      <c r="D9" s="196" t="s">
        <v>7</v>
      </c>
      <c r="E9" s="314">
        <f>SUM(E10:E15)</f>
        <v>301463.16800000006</v>
      </c>
      <c r="F9" s="314">
        <f>SUM(F10:F15)</f>
        <v>222221.06400000001</v>
      </c>
      <c r="G9" s="314">
        <f t="shared" ref="G9:J9" si="0">SUM(G10:G15)</f>
        <v>95792.194999999992</v>
      </c>
      <c r="H9" s="314">
        <f t="shared" si="0"/>
        <v>95794.194999999992</v>
      </c>
      <c r="I9" s="314">
        <f t="shared" si="0"/>
        <v>95856.194999999992</v>
      </c>
      <c r="J9" s="314">
        <f t="shared" si="0"/>
        <v>95858.194999999992</v>
      </c>
      <c r="K9" s="197">
        <f>SUM(K10:K15)</f>
        <v>906985.0120000001</v>
      </c>
    </row>
    <row r="10" spans="1:19" ht="12" thickBot="1" x14ac:dyDescent="0.25">
      <c r="A10" s="364"/>
      <c r="B10" s="381"/>
      <c r="C10" s="381"/>
      <c r="D10" s="198" t="s">
        <v>19</v>
      </c>
      <c r="E10" s="286">
        <f>E17+E52+E157+E220+E241+E248+E255+E262+E269+E276</f>
        <v>1053.152</v>
      </c>
      <c r="F10" s="286">
        <f t="shared" ref="F10:J10" si="1">F17+F52+F157+F220+F241+F248+F255+F262+F269+F276</f>
        <v>1075.578</v>
      </c>
      <c r="G10" s="286">
        <f t="shared" si="1"/>
        <v>1050.578</v>
      </c>
      <c r="H10" s="286">
        <f t="shared" si="1"/>
        <v>1050.578</v>
      </c>
      <c r="I10" s="286">
        <f t="shared" si="1"/>
        <v>1050.578</v>
      </c>
      <c r="J10" s="286">
        <f t="shared" si="1"/>
        <v>1050.578</v>
      </c>
      <c r="K10" s="197">
        <f>SUM(E10:J10)</f>
        <v>6331.0419999999995</v>
      </c>
    </row>
    <row r="11" spans="1:19" ht="12" thickBot="1" x14ac:dyDescent="0.25">
      <c r="A11" s="364"/>
      <c r="B11" s="381"/>
      <c r="C11" s="381"/>
      <c r="D11" s="198" t="s">
        <v>18</v>
      </c>
      <c r="E11" s="286">
        <f t="shared" ref="E11" si="2">E18+E53+E158+E221+E242+E249+E256+E263+E270+E277</f>
        <v>168136.26700000002</v>
      </c>
      <c r="F11" s="286">
        <f t="shared" ref="F11:J11" si="3">F18+F53+F158+F221+F242+F249+F256+F263+F270+F277</f>
        <v>91776.167000000001</v>
      </c>
      <c r="G11" s="286">
        <f t="shared" si="3"/>
        <v>74686.587</v>
      </c>
      <c r="H11" s="286">
        <f t="shared" si="3"/>
        <v>74688.587</v>
      </c>
      <c r="I11" s="286">
        <f t="shared" si="3"/>
        <v>74690.587</v>
      </c>
      <c r="J11" s="286">
        <f t="shared" si="3"/>
        <v>74692.587</v>
      </c>
      <c r="K11" s="197">
        <f>SUM(E11:J11)</f>
        <v>558670.78200000001</v>
      </c>
    </row>
    <row r="12" spans="1:19" ht="12" thickBot="1" x14ac:dyDescent="0.25">
      <c r="A12" s="364"/>
      <c r="B12" s="381"/>
      <c r="C12" s="381"/>
      <c r="D12" s="198" t="s">
        <v>17</v>
      </c>
      <c r="E12" s="286">
        <f>E19+E54+E159+E222+E243+E250+E257+E264+E271+E278+E285</f>
        <v>132273.74900000001</v>
      </c>
      <c r="F12" s="286">
        <f t="shared" ref="F12:J12" si="4">F19+F54+F159+F222+F243+F250+F257+F264+F271+F278+F285</f>
        <v>129369.319</v>
      </c>
      <c r="G12" s="286">
        <f t="shared" si="4"/>
        <v>20055.03</v>
      </c>
      <c r="H12" s="286">
        <f t="shared" si="4"/>
        <v>20055.03</v>
      </c>
      <c r="I12" s="286">
        <f t="shared" si="4"/>
        <v>20115.03</v>
      </c>
      <c r="J12" s="286">
        <f t="shared" si="4"/>
        <v>20115.03</v>
      </c>
      <c r="K12" s="197">
        <f>SUM(E12:J12)</f>
        <v>341983.18800000008</v>
      </c>
      <c r="P12" s="186"/>
      <c r="Q12" s="186"/>
    </row>
    <row r="13" spans="1:19" ht="12" thickBot="1" x14ac:dyDescent="0.25">
      <c r="A13" s="364"/>
      <c r="B13" s="381"/>
      <c r="C13" s="381"/>
      <c r="D13" s="198" t="s">
        <v>22</v>
      </c>
      <c r="E13" s="286">
        <f>E20+E55+E160+E223+E244+E251+E258+E265+E272+E279</f>
        <v>0</v>
      </c>
      <c r="F13" s="286">
        <f>F20+F55+F160+F223+F244+F251+F258+F265+F272+F279</f>
        <v>0</v>
      </c>
      <c r="G13" s="286">
        <f t="shared" ref="G13:J13" si="5">G20+G55+G160+G223+G244+G251+G258+G265+G272+G279</f>
        <v>0</v>
      </c>
      <c r="H13" s="286">
        <f t="shared" si="5"/>
        <v>0</v>
      </c>
      <c r="I13" s="286">
        <f t="shared" si="5"/>
        <v>0</v>
      </c>
      <c r="J13" s="286">
        <f t="shared" si="5"/>
        <v>0</v>
      </c>
      <c r="K13" s="197">
        <f t="shared" ref="K13:K81" si="6">SUM(E13:J13)</f>
        <v>0</v>
      </c>
    </row>
    <row r="14" spans="1:19" ht="23.25" thickBot="1" x14ac:dyDescent="0.25">
      <c r="A14" s="364"/>
      <c r="B14" s="381"/>
      <c r="C14" s="381"/>
      <c r="D14" s="198" t="s">
        <v>15</v>
      </c>
      <c r="E14" s="206">
        <f>E21+E56+E161+E224+E245+E252+E259+E266+E273+E280</f>
        <v>0</v>
      </c>
      <c r="F14" s="206">
        <f>F21+F56+F161+F224+F245+F252+F259+F266+F273+F280</f>
        <v>0</v>
      </c>
      <c r="G14" s="206">
        <f t="shared" ref="G14:J14" si="7">G21+G56+G161+G224+G245+G252+G259+G266+G273+G280</f>
        <v>0</v>
      </c>
      <c r="H14" s="206">
        <f t="shared" si="7"/>
        <v>0</v>
      </c>
      <c r="I14" s="206">
        <f t="shared" si="7"/>
        <v>0</v>
      </c>
      <c r="J14" s="206">
        <f t="shared" si="7"/>
        <v>0</v>
      </c>
      <c r="K14" s="197">
        <f t="shared" si="6"/>
        <v>0</v>
      </c>
    </row>
    <row r="15" spans="1:19" ht="12" thickBot="1" x14ac:dyDescent="0.25">
      <c r="A15" s="365"/>
      <c r="B15" s="382"/>
      <c r="C15" s="382"/>
      <c r="D15" s="199" t="s">
        <v>14</v>
      </c>
      <c r="E15" s="206">
        <f>E22+E57+E162+E225+E246+E253+E260+E267+E274+E281</f>
        <v>0</v>
      </c>
      <c r="F15" s="206">
        <f>F22+F57+F162+F225+F246+F253+F260+F267+F274+F281</f>
        <v>0</v>
      </c>
      <c r="G15" s="206">
        <f t="shared" ref="G15:J15" si="8">G22+G57+G162+G225+G246+G253+G260+G267+G274+G281</f>
        <v>0</v>
      </c>
      <c r="H15" s="206">
        <f t="shared" si="8"/>
        <v>0</v>
      </c>
      <c r="I15" s="206">
        <f t="shared" si="8"/>
        <v>0</v>
      </c>
      <c r="J15" s="206">
        <f t="shared" si="8"/>
        <v>0</v>
      </c>
      <c r="K15" s="197">
        <f t="shared" si="6"/>
        <v>0</v>
      </c>
      <c r="N15" s="186" t="s">
        <v>79</v>
      </c>
    </row>
    <row r="16" spans="1:19" ht="12" thickBot="1" x14ac:dyDescent="0.25">
      <c r="A16" s="363" t="s">
        <v>35</v>
      </c>
      <c r="B16" s="380" t="s">
        <v>21</v>
      </c>
      <c r="C16" s="380" t="s">
        <v>74</v>
      </c>
      <c r="D16" s="196" t="s">
        <v>7</v>
      </c>
      <c r="E16" s="209">
        <f t="shared" ref="E16" si="9">SUM(E17:E22)</f>
        <v>4914</v>
      </c>
      <c r="F16" s="209">
        <f t="shared" ref="F16:J16" si="10">SUM(F17:F22)</f>
        <v>4894</v>
      </c>
      <c r="G16" s="209">
        <f t="shared" si="10"/>
        <v>4894</v>
      </c>
      <c r="H16" s="209">
        <f t="shared" si="10"/>
        <v>4894</v>
      </c>
      <c r="I16" s="209">
        <f t="shared" si="10"/>
        <v>4894</v>
      </c>
      <c r="J16" s="209">
        <f t="shared" si="10"/>
        <v>4894</v>
      </c>
      <c r="K16" s="197">
        <f>SUM(E16:J16)</f>
        <v>29384</v>
      </c>
    </row>
    <row r="17" spans="1:17" ht="12" thickBot="1" x14ac:dyDescent="0.25">
      <c r="A17" s="364"/>
      <c r="B17" s="381"/>
      <c r="C17" s="381"/>
      <c r="D17" s="198" t="s">
        <v>19</v>
      </c>
      <c r="E17" s="206">
        <f>E31+E38+E45</f>
        <v>0</v>
      </c>
      <c r="F17" s="206">
        <f>F31+F38+F45</f>
        <v>0</v>
      </c>
      <c r="G17" s="206">
        <f t="shared" ref="G17:J17" si="11">G31+G38+G45</f>
        <v>0</v>
      </c>
      <c r="H17" s="206">
        <f t="shared" si="11"/>
        <v>0</v>
      </c>
      <c r="I17" s="206">
        <f t="shared" si="11"/>
        <v>0</v>
      </c>
      <c r="J17" s="206">
        <f t="shared" si="11"/>
        <v>0</v>
      </c>
      <c r="K17" s="197">
        <f t="shared" si="6"/>
        <v>0</v>
      </c>
    </row>
    <row r="18" spans="1:17" ht="12" thickBot="1" x14ac:dyDescent="0.25">
      <c r="A18" s="364"/>
      <c r="B18" s="381"/>
      <c r="C18" s="381"/>
      <c r="D18" s="198" t="s">
        <v>18</v>
      </c>
      <c r="E18" s="206">
        <f t="shared" ref="E18:F18" si="12">E32+E39+E46</f>
        <v>0</v>
      </c>
      <c r="F18" s="206">
        <f t="shared" si="12"/>
        <v>0</v>
      </c>
      <c r="G18" s="206">
        <f t="shared" ref="G18:J18" si="13">G32+G39+G46</f>
        <v>0</v>
      </c>
      <c r="H18" s="206">
        <f t="shared" si="13"/>
        <v>0</v>
      </c>
      <c r="I18" s="206">
        <f t="shared" si="13"/>
        <v>0</v>
      </c>
      <c r="J18" s="206">
        <f t="shared" si="13"/>
        <v>0</v>
      </c>
      <c r="K18" s="197">
        <f t="shared" si="6"/>
        <v>0</v>
      </c>
    </row>
    <row r="19" spans="1:17" ht="12" thickBot="1" x14ac:dyDescent="0.25">
      <c r="A19" s="364"/>
      <c r="B19" s="381"/>
      <c r="C19" s="381"/>
      <c r="D19" s="198" t="s">
        <v>17</v>
      </c>
      <c r="E19" s="206">
        <f t="shared" ref="E19:F19" si="14">E33+E40+E47</f>
        <v>4914</v>
      </c>
      <c r="F19" s="206">
        <f t="shared" si="14"/>
        <v>4894</v>
      </c>
      <c r="G19" s="206">
        <f t="shared" ref="G19:J19" si="15">G33+G40+G47</f>
        <v>4894</v>
      </c>
      <c r="H19" s="206">
        <f t="shared" si="15"/>
        <v>4894</v>
      </c>
      <c r="I19" s="206">
        <f t="shared" si="15"/>
        <v>4894</v>
      </c>
      <c r="J19" s="206">
        <f t="shared" si="15"/>
        <v>4894</v>
      </c>
      <c r="K19" s="197">
        <f t="shared" si="6"/>
        <v>29384</v>
      </c>
      <c r="Q19" s="186"/>
    </row>
    <row r="20" spans="1:17" ht="12" thickBot="1" x14ac:dyDescent="0.25">
      <c r="A20" s="364"/>
      <c r="B20" s="381"/>
      <c r="C20" s="381"/>
      <c r="D20" s="198" t="s">
        <v>16</v>
      </c>
      <c r="E20" s="206">
        <f t="shared" ref="E20:F20" si="16">E34+E41+E48</f>
        <v>0</v>
      </c>
      <c r="F20" s="206">
        <f t="shared" si="16"/>
        <v>0</v>
      </c>
      <c r="G20" s="206">
        <f t="shared" ref="G20:J20" si="17">G34+G41+G48</f>
        <v>0</v>
      </c>
      <c r="H20" s="206">
        <f t="shared" si="17"/>
        <v>0</v>
      </c>
      <c r="I20" s="206">
        <f t="shared" si="17"/>
        <v>0</v>
      </c>
      <c r="J20" s="206">
        <f t="shared" si="17"/>
        <v>0</v>
      </c>
      <c r="K20" s="197">
        <f t="shared" si="6"/>
        <v>0</v>
      </c>
    </row>
    <row r="21" spans="1:17" ht="23.25" thickBot="1" x14ac:dyDescent="0.25">
      <c r="A21" s="364"/>
      <c r="B21" s="381"/>
      <c r="C21" s="381"/>
      <c r="D21" s="198" t="s">
        <v>15</v>
      </c>
      <c r="E21" s="206">
        <f t="shared" ref="E21:F21" si="18">E35+E42+E49</f>
        <v>0</v>
      </c>
      <c r="F21" s="206">
        <f t="shared" si="18"/>
        <v>0</v>
      </c>
      <c r="G21" s="206">
        <f t="shared" ref="G21:J21" si="19">G35+G42+G49</f>
        <v>0</v>
      </c>
      <c r="H21" s="206">
        <f t="shared" si="19"/>
        <v>0</v>
      </c>
      <c r="I21" s="206">
        <f t="shared" si="19"/>
        <v>0</v>
      </c>
      <c r="J21" s="206">
        <f t="shared" si="19"/>
        <v>0</v>
      </c>
      <c r="K21" s="197">
        <f t="shared" si="6"/>
        <v>0</v>
      </c>
    </row>
    <row r="22" spans="1:17" ht="12" thickBot="1" x14ac:dyDescent="0.25">
      <c r="A22" s="365"/>
      <c r="B22" s="382"/>
      <c r="C22" s="382"/>
      <c r="D22" s="199" t="s">
        <v>20</v>
      </c>
      <c r="E22" s="206">
        <f t="shared" ref="E22:F22" si="20">E36+E43+E50</f>
        <v>0</v>
      </c>
      <c r="F22" s="206">
        <f t="shared" si="20"/>
        <v>0</v>
      </c>
      <c r="G22" s="284">
        <f t="shared" ref="G22:J22" si="21">G36+G43+G50</f>
        <v>0</v>
      </c>
      <c r="H22" s="284">
        <f t="shared" si="21"/>
        <v>0</v>
      </c>
      <c r="I22" s="284">
        <f t="shared" si="21"/>
        <v>0</v>
      </c>
      <c r="J22" s="284">
        <f t="shared" si="21"/>
        <v>0</v>
      </c>
      <c r="K22" s="197">
        <f t="shared" si="6"/>
        <v>0</v>
      </c>
    </row>
    <row r="23" spans="1:17" ht="12" thickBot="1" x14ac:dyDescent="0.25">
      <c r="A23" s="363" t="s">
        <v>140</v>
      </c>
      <c r="B23" s="380" t="s">
        <v>1</v>
      </c>
      <c r="C23" s="380" t="s">
        <v>716</v>
      </c>
      <c r="D23" s="321" t="s">
        <v>7</v>
      </c>
      <c r="E23" s="209">
        <f t="shared" ref="E23:F23" si="22">SUM(E24:E29)</f>
        <v>0</v>
      </c>
      <c r="F23" s="209">
        <f t="shared" si="22"/>
        <v>0</v>
      </c>
      <c r="G23" s="206"/>
      <c r="H23" s="206"/>
      <c r="I23" s="206"/>
      <c r="J23" s="206"/>
      <c r="K23" s="197">
        <f t="shared" ref="K23:K29" si="23">SUM(E23:J23)</f>
        <v>0</v>
      </c>
    </row>
    <row r="24" spans="1:17" ht="12" thickBot="1" x14ac:dyDescent="0.25">
      <c r="A24" s="364"/>
      <c r="B24" s="381"/>
      <c r="C24" s="381"/>
      <c r="D24" s="322" t="s">
        <v>19</v>
      </c>
      <c r="E24" s="206">
        <v>0</v>
      </c>
      <c r="F24" s="206">
        <v>0</v>
      </c>
      <c r="G24" s="206"/>
      <c r="H24" s="206"/>
      <c r="I24" s="206"/>
      <c r="J24" s="206"/>
      <c r="K24" s="197">
        <f t="shared" si="23"/>
        <v>0</v>
      </c>
    </row>
    <row r="25" spans="1:17" ht="12" thickBot="1" x14ac:dyDescent="0.25">
      <c r="A25" s="364"/>
      <c r="B25" s="381"/>
      <c r="C25" s="381"/>
      <c r="D25" s="322" t="s">
        <v>18</v>
      </c>
      <c r="E25" s="206">
        <v>0</v>
      </c>
      <c r="F25" s="206">
        <v>0</v>
      </c>
      <c r="G25" s="206"/>
      <c r="H25" s="206"/>
      <c r="I25" s="206"/>
      <c r="J25" s="206"/>
      <c r="K25" s="197">
        <f t="shared" si="23"/>
        <v>0</v>
      </c>
    </row>
    <row r="26" spans="1:17" ht="12" thickBot="1" x14ac:dyDescent="0.25">
      <c r="A26" s="364"/>
      <c r="B26" s="381"/>
      <c r="C26" s="381"/>
      <c r="D26" s="322" t="s">
        <v>17</v>
      </c>
      <c r="E26" s="206"/>
      <c r="F26" s="206"/>
      <c r="G26" s="206"/>
      <c r="H26" s="206"/>
      <c r="I26" s="206"/>
      <c r="J26" s="206"/>
      <c r="K26" s="197">
        <f t="shared" si="23"/>
        <v>0</v>
      </c>
      <c r="M26" s="184" t="s">
        <v>108</v>
      </c>
    </row>
    <row r="27" spans="1:17" ht="12" thickBot="1" x14ac:dyDescent="0.25">
      <c r="A27" s="364"/>
      <c r="B27" s="381"/>
      <c r="C27" s="381"/>
      <c r="D27" s="322" t="s">
        <v>16</v>
      </c>
      <c r="E27" s="206">
        <v>0</v>
      </c>
      <c r="F27" s="206">
        <v>0</v>
      </c>
      <c r="G27" s="206"/>
      <c r="H27" s="206"/>
      <c r="I27" s="206"/>
      <c r="J27" s="206"/>
      <c r="K27" s="197">
        <f t="shared" si="23"/>
        <v>0</v>
      </c>
    </row>
    <row r="28" spans="1:17" ht="23.25" thickBot="1" x14ac:dyDescent="0.25">
      <c r="A28" s="364"/>
      <c r="B28" s="381"/>
      <c r="C28" s="381"/>
      <c r="D28" s="322" t="s">
        <v>15</v>
      </c>
      <c r="E28" s="206">
        <v>0</v>
      </c>
      <c r="F28" s="206">
        <v>0</v>
      </c>
      <c r="G28" s="206"/>
      <c r="H28" s="206"/>
      <c r="I28" s="206"/>
      <c r="J28" s="206"/>
      <c r="K28" s="197">
        <f t="shared" si="23"/>
        <v>0</v>
      </c>
    </row>
    <row r="29" spans="1:17" ht="12" thickBot="1" x14ac:dyDescent="0.25">
      <c r="A29" s="365"/>
      <c r="B29" s="382"/>
      <c r="C29" s="382"/>
      <c r="D29" s="323" t="s">
        <v>14</v>
      </c>
      <c r="E29" s="210">
        <v>0</v>
      </c>
      <c r="F29" s="210">
        <v>0</v>
      </c>
      <c r="G29" s="213"/>
      <c r="H29" s="213"/>
      <c r="I29" s="213"/>
      <c r="J29" s="213"/>
      <c r="K29" s="197">
        <f t="shared" si="23"/>
        <v>0</v>
      </c>
    </row>
    <row r="30" spans="1:17" ht="12" thickBot="1" x14ac:dyDescent="0.25">
      <c r="A30" s="363" t="s">
        <v>36</v>
      </c>
      <c r="B30" s="380" t="s">
        <v>1</v>
      </c>
      <c r="C30" s="380" t="s">
        <v>4</v>
      </c>
      <c r="D30" s="196" t="s">
        <v>7</v>
      </c>
      <c r="E30" s="209">
        <f t="shared" ref="E30:F30" si="24">SUM(E31:E36)</f>
        <v>20</v>
      </c>
      <c r="F30" s="209">
        <f t="shared" si="24"/>
        <v>0</v>
      </c>
      <c r="G30" s="206"/>
      <c r="H30" s="206"/>
      <c r="I30" s="206"/>
      <c r="J30" s="206"/>
      <c r="K30" s="197">
        <f t="shared" si="6"/>
        <v>20</v>
      </c>
    </row>
    <row r="31" spans="1:17" ht="12" thickBot="1" x14ac:dyDescent="0.25">
      <c r="A31" s="364"/>
      <c r="B31" s="381"/>
      <c r="C31" s="381"/>
      <c r="D31" s="198" t="s">
        <v>19</v>
      </c>
      <c r="E31" s="206">
        <v>0</v>
      </c>
      <c r="F31" s="206">
        <v>0</v>
      </c>
      <c r="G31" s="206"/>
      <c r="H31" s="206"/>
      <c r="I31" s="206"/>
      <c r="J31" s="206"/>
      <c r="K31" s="197">
        <f t="shared" si="6"/>
        <v>0</v>
      </c>
    </row>
    <row r="32" spans="1:17" ht="12" thickBot="1" x14ac:dyDescent="0.25">
      <c r="A32" s="364"/>
      <c r="B32" s="381"/>
      <c r="C32" s="381"/>
      <c r="D32" s="198" t="s">
        <v>18</v>
      </c>
      <c r="E32" s="206">
        <v>0</v>
      </c>
      <c r="F32" s="206">
        <v>0</v>
      </c>
      <c r="G32" s="206"/>
      <c r="H32" s="206"/>
      <c r="I32" s="206"/>
      <c r="J32" s="206"/>
      <c r="K32" s="197">
        <f t="shared" si="6"/>
        <v>0</v>
      </c>
    </row>
    <row r="33" spans="1:19" ht="12" thickBot="1" x14ac:dyDescent="0.25">
      <c r="A33" s="364"/>
      <c r="B33" s="381"/>
      <c r="C33" s="381"/>
      <c r="D33" s="198" t="s">
        <v>17</v>
      </c>
      <c r="E33" s="206">
        <f>'Приложение 3'!E17</f>
        <v>20</v>
      </c>
      <c r="F33" s="206">
        <f>'Приложение 3'!F17</f>
        <v>0</v>
      </c>
      <c r="G33" s="206"/>
      <c r="H33" s="206"/>
      <c r="I33" s="206"/>
      <c r="J33" s="206"/>
      <c r="K33" s="197">
        <f t="shared" si="6"/>
        <v>20</v>
      </c>
      <c r="M33" s="184" t="s">
        <v>108</v>
      </c>
    </row>
    <row r="34" spans="1:19" ht="12" thickBot="1" x14ac:dyDescent="0.25">
      <c r="A34" s="364"/>
      <c r="B34" s="381"/>
      <c r="C34" s="381"/>
      <c r="D34" s="198" t="s">
        <v>16</v>
      </c>
      <c r="E34" s="206">
        <v>0</v>
      </c>
      <c r="F34" s="206">
        <v>0</v>
      </c>
      <c r="G34" s="206"/>
      <c r="H34" s="206"/>
      <c r="I34" s="206"/>
      <c r="J34" s="206"/>
      <c r="K34" s="197">
        <f t="shared" si="6"/>
        <v>0</v>
      </c>
    </row>
    <row r="35" spans="1:19" ht="23.25" thickBot="1" x14ac:dyDescent="0.25">
      <c r="A35" s="364"/>
      <c r="B35" s="381"/>
      <c r="C35" s="381"/>
      <c r="D35" s="198" t="s">
        <v>15</v>
      </c>
      <c r="E35" s="206">
        <v>0</v>
      </c>
      <c r="F35" s="206">
        <v>0</v>
      </c>
      <c r="G35" s="206"/>
      <c r="H35" s="206"/>
      <c r="I35" s="206"/>
      <c r="J35" s="206"/>
      <c r="K35" s="197">
        <f t="shared" si="6"/>
        <v>0</v>
      </c>
    </row>
    <row r="36" spans="1:19" ht="12" thickBot="1" x14ac:dyDescent="0.25">
      <c r="A36" s="365"/>
      <c r="B36" s="382"/>
      <c r="C36" s="382"/>
      <c r="D36" s="199" t="s">
        <v>14</v>
      </c>
      <c r="E36" s="210">
        <v>0</v>
      </c>
      <c r="F36" s="210">
        <v>0</v>
      </c>
      <c r="G36" s="213"/>
      <c r="H36" s="213"/>
      <c r="I36" s="213"/>
      <c r="J36" s="213"/>
      <c r="K36" s="197">
        <f t="shared" si="6"/>
        <v>0</v>
      </c>
    </row>
    <row r="37" spans="1:19" ht="12" thickBot="1" x14ac:dyDescent="0.25">
      <c r="A37" s="363" t="s">
        <v>37</v>
      </c>
      <c r="B37" s="380" t="s">
        <v>1</v>
      </c>
      <c r="C37" s="380" t="s">
        <v>2</v>
      </c>
      <c r="D37" s="196" t="s">
        <v>7</v>
      </c>
      <c r="E37" s="209">
        <f t="shared" ref="E37:F37" si="25">SUM(E38:E43)</f>
        <v>594</v>
      </c>
      <c r="F37" s="209">
        <f t="shared" si="25"/>
        <v>594</v>
      </c>
      <c r="G37" s="209">
        <f t="shared" ref="G37:J37" si="26">SUM(G38:G43)</f>
        <v>594</v>
      </c>
      <c r="H37" s="209">
        <f t="shared" si="26"/>
        <v>594</v>
      </c>
      <c r="I37" s="209">
        <f t="shared" si="26"/>
        <v>594</v>
      </c>
      <c r="J37" s="209">
        <f t="shared" si="26"/>
        <v>594</v>
      </c>
      <c r="K37" s="197">
        <f t="shared" si="6"/>
        <v>3564</v>
      </c>
    </row>
    <row r="38" spans="1:19" ht="12" thickBot="1" x14ac:dyDescent="0.25">
      <c r="A38" s="364"/>
      <c r="B38" s="381"/>
      <c r="C38" s="381"/>
      <c r="D38" s="198" t="s">
        <v>19</v>
      </c>
      <c r="E38" s="206">
        <v>0</v>
      </c>
      <c r="F38" s="206">
        <v>0</v>
      </c>
      <c r="G38" s="206">
        <v>0</v>
      </c>
      <c r="H38" s="206">
        <v>0</v>
      </c>
      <c r="I38" s="206">
        <v>0</v>
      </c>
      <c r="J38" s="206">
        <v>0</v>
      </c>
      <c r="K38" s="197">
        <f t="shared" si="6"/>
        <v>0</v>
      </c>
    </row>
    <row r="39" spans="1:19" ht="12" thickBot="1" x14ac:dyDescent="0.25">
      <c r="A39" s="364"/>
      <c r="B39" s="381"/>
      <c r="C39" s="381"/>
      <c r="D39" s="198" t="s">
        <v>18</v>
      </c>
      <c r="E39" s="206">
        <v>0</v>
      </c>
      <c r="F39" s="206">
        <v>0</v>
      </c>
      <c r="G39" s="206">
        <v>0</v>
      </c>
      <c r="H39" s="206">
        <v>0</v>
      </c>
      <c r="I39" s="206">
        <v>0</v>
      </c>
      <c r="J39" s="206">
        <v>0</v>
      </c>
      <c r="K39" s="197">
        <f t="shared" si="6"/>
        <v>0</v>
      </c>
    </row>
    <row r="40" spans="1:19" ht="12" thickBot="1" x14ac:dyDescent="0.25">
      <c r="A40" s="364"/>
      <c r="B40" s="381"/>
      <c r="C40" s="381"/>
      <c r="D40" s="198" t="s">
        <v>17</v>
      </c>
      <c r="E40" s="206">
        <f>'Приложение 3'!E18</f>
        <v>594</v>
      </c>
      <c r="F40" s="206">
        <f>'Приложение 3'!F18</f>
        <v>594</v>
      </c>
      <c r="G40" s="206">
        <f>'Приложение 3'!G18</f>
        <v>594</v>
      </c>
      <c r="H40" s="206">
        <f>'Приложение 3'!H18</f>
        <v>594</v>
      </c>
      <c r="I40" s="206">
        <f>'Приложение 3'!I18</f>
        <v>594</v>
      </c>
      <c r="J40" s="206">
        <f>'Приложение 3'!J18</f>
        <v>594</v>
      </c>
      <c r="K40" s="197">
        <f t="shared" si="6"/>
        <v>3564</v>
      </c>
      <c r="M40" s="184" t="s">
        <v>99</v>
      </c>
    </row>
    <row r="41" spans="1:19" ht="12" thickBot="1" x14ac:dyDescent="0.25">
      <c r="A41" s="364"/>
      <c r="B41" s="381"/>
      <c r="C41" s="381"/>
      <c r="D41" s="198" t="s">
        <v>16</v>
      </c>
      <c r="E41" s="206">
        <v>0</v>
      </c>
      <c r="F41" s="206">
        <v>0</v>
      </c>
      <c r="G41" s="206">
        <v>0</v>
      </c>
      <c r="H41" s="206">
        <v>0</v>
      </c>
      <c r="I41" s="206">
        <v>0</v>
      </c>
      <c r="J41" s="206">
        <v>0</v>
      </c>
      <c r="K41" s="197">
        <f t="shared" si="6"/>
        <v>0</v>
      </c>
    </row>
    <row r="42" spans="1:19" ht="23.25" thickBot="1" x14ac:dyDescent="0.25">
      <c r="A42" s="364"/>
      <c r="B42" s="381"/>
      <c r="C42" s="381"/>
      <c r="D42" s="198" t="s">
        <v>15</v>
      </c>
      <c r="E42" s="206">
        <v>0</v>
      </c>
      <c r="F42" s="206">
        <v>0</v>
      </c>
      <c r="G42" s="206">
        <v>0</v>
      </c>
      <c r="H42" s="206">
        <v>0</v>
      </c>
      <c r="I42" s="206">
        <v>0</v>
      </c>
      <c r="J42" s="206">
        <v>0</v>
      </c>
      <c r="K42" s="197">
        <f t="shared" si="6"/>
        <v>0</v>
      </c>
    </row>
    <row r="43" spans="1:19" ht="12" thickBot="1" x14ac:dyDescent="0.25">
      <c r="A43" s="365"/>
      <c r="B43" s="382"/>
      <c r="C43" s="382"/>
      <c r="D43" s="199" t="s">
        <v>14</v>
      </c>
      <c r="E43" s="211">
        <v>0</v>
      </c>
      <c r="F43" s="211">
        <v>0</v>
      </c>
      <c r="G43" s="211">
        <v>0</v>
      </c>
      <c r="H43" s="211">
        <v>0</v>
      </c>
      <c r="I43" s="211">
        <v>0</v>
      </c>
      <c r="J43" s="211">
        <v>0</v>
      </c>
      <c r="K43" s="197">
        <f t="shared" si="6"/>
        <v>0</v>
      </c>
    </row>
    <row r="44" spans="1:19" ht="12" thickBot="1" x14ac:dyDescent="0.25">
      <c r="A44" s="363" t="s">
        <v>466</v>
      </c>
      <c r="B44" s="380" t="s">
        <v>1</v>
      </c>
      <c r="C44" s="380" t="s">
        <v>501</v>
      </c>
      <c r="D44" s="196" t="s">
        <v>7</v>
      </c>
      <c r="E44" s="209">
        <f t="shared" ref="E44" si="27">SUM(E45:E50)</f>
        <v>4300</v>
      </c>
      <c r="F44" s="209">
        <f t="shared" ref="F44:J44" si="28">SUM(F45:F50)</f>
        <v>4300</v>
      </c>
      <c r="G44" s="209">
        <f t="shared" si="28"/>
        <v>4300</v>
      </c>
      <c r="H44" s="209">
        <f t="shared" si="28"/>
        <v>4300</v>
      </c>
      <c r="I44" s="209">
        <f t="shared" si="28"/>
        <v>4300</v>
      </c>
      <c r="J44" s="209">
        <f t="shared" si="28"/>
        <v>4300</v>
      </c>
      <c r="K44" s="197">
        <f t="shared" si="6"/>
        <v>25800</v>
      </c>
      <c r="N44" s="185"/>
      <c r="O44" s="185"/>
      <c r="P44" s="185"/>
      <c r="Q44" s="185"/>
      <c r="R44" s="185"/>
      <c r="S44" s="185"/>
    </row>
    <row r="45" spans="1:19" ht="12" thickBot="1" x14ac:dyDescent="0.25">
      <c r="A45" s="364"/>
      <c r="B45" s="381"/>
      <c r="C45" s="381"/>
      <c r="D45" s="198" t="s">
        <v>19</v>
      </c>
      <c r="E45" s="206">
        <v>0</v>
      </c>
      <c r="F45" s="206">
        <v>0</v>
      </c>
      <c r="G45" s="206">
        <v>0</v>
      </c>
      <c r="H45" s="206">
        <v>0</v>
      </c>
      <c r="I45" s="206">
        <v>0</v>
      </c>
      <c r="J45" s="206">
        <v>0</v>
      </c>
      <c r="K45" s="197">
        <f t="shared" si="6"/>
        <v>0</v>
      </c>
      <c r="N45" s="185"/>
      <c r="O45" s="185"/>
      <c r="P45" s="185"/>
      <c r="Q45" s="185"/>
      <c r="R45" s="185"/>
      <c r="S45" s="185"/>
    </row>
    <row r="46" spans="1:19" ht="12" thickBot="1" x14ac:dyDescent="0.25">
      <c r="A46" s="364"/>
      <c r="B46" s="381"/>
      <c r="C46" s="381"/>
      <c r="D46" s="198" t="s">
        <v>18</v>
      </c>
      <c r="E46" s="206">
        <v>0</v>
      </c>
      <c r="F46" s="206">
        <v>0</v>
      </c>
      <c r="G46" s="206">
        <v>0</v>
      </c>
      <c r="H46" s="206">
        <v>0</v>
      </c>
      <c r="I46" s="206">
        <v>0</v>
      </c>
      <c r="J46" s="206">
        <v>0</v>
      </c>
      <c r="K46" s="197">
        <f t="shared" si="6"/>
        <v>0</v>
      </c>
      <c r="N46" s="185"/>
      <c r="O46" s="185"/>
      <c r="P46" s="185"/>
      <c r="Q46" s="185"/>
      <c r="R46" s="185"/>
      <c r="S46" s="185"/>
    </row>
    <row r="47" spans="1:19" ht="12" thickBot="1" x14ac:dyDescent="0.25">
      <c r="A47" s="364"/>
      <c r="B47" s="381"/>
      <c r="C47" s="381"/>
      <c r="D47" s="198" t="s">
        <v>17</v>
      </c>
      <c r="E47" s="206">
        <f>'Приложение 3'!E19</f>
        <v>4300</v>
      </c>
      <c r="F47" s="206">
        <f>'Приложение 3'!F19</f>
        <v>4300</v>
      </c>
      <c r="G47" s="206">
        <f>'Приложение 3'!G19</f>
        <v>4300</v>
      </c>
      <c r="H47" s="206">
        <f>'Приложение 3'!H19</f>
        <v>4300</v>
      </c>
      <c r="I47" s="206">
        <f>'Приложение 3'!I19</f>
        <v>4300</v>
      </c>
      <c r="J47" s="206">
        <f>'Приложение 3'!J19</f>
        <v>4300</v>
      </c>
      <c r="K47" s="197">
        <f t="shared" si="6"/>
        <v>25800</v>
      </c>
      <c r="M47" s="184" t="s">
        <v>99</v>
      </c>
      <c r="N47" s="185"/>
      <c r="O47" s="185"/>
      <c r="P47" s="185"/>
      <c r="Q47" s="185"/>
      <c r="R47" s="185"/>
      <c r="S47" s="185"/>
    </row>
    <row r="48" spans="1:19" ht="12" thickBot="1" x14ac:dyDescent="0.25">
      <c r="A48" s="364"/>
      <c r="B48" s="381"/>
      <c r="C48" s="381"/>
      <c r="D48" s="198" t="s">
        <v>16</v>
      </c>
      <c r="E48" s="206">
        <v>0</v>
      </c>
      <c r="F48" s="206">
        <v>0</v>
      </c>
      <c r="G48" s="206">
        <v>0</v>
      </c>
      <c r="H48" s="206">
        <v>0</v>
      </c>
      <c r="I48" s="206">
        <v>0</v>
      </c>
      <c r="J48" s="206">
        <v>0</v>
      </c>
      <c r="K48" s="197">
        <f t="shared" si="6"/>
        <v>0</v>
      </c>
      <c r="N48" s="185"/>
      <c r="O48" s="185"/>
      <c r="P48" s="185"/>
      <c r="Q48" s="185"/>
      <c r="R48" s="185"/>
      <c r="S48" s="185"/>
    </row>
    <row r="49" spans="1:19" ht="23.25" thickBot="1" x14ac:dyDescent="0.25">
      <c r="A49" s="364"/>
      <c r="B49" s="381"/>
      <c r="C49" s="381"/>
      <c r="D49" s="198" t="s">
        <v>15</v>
      </c>
      <c r="E49" s="206">
        <v>0</v>
      </c>
      <c r="F49" s="206">
        <v>0</v>
      </c>
      <c r="G49" s="206">
        <v>0</v>
      </c>
      <c r="H49" s="206">
        <v>0</v>
      </c>
      <c r="I49" s="206">
        <v>0</v>
      </c>
      <c r="J49" s="206">
        <v>0</v>
      </c>
      <c r="K49" s="197">
        <f t="shared" si="6"/>
        <v>0</v>
      </c>
      <c r="R49" s="185"/>
      <c r="S49" s="185"/>
    </row>
    <row r="50" spans="1:19" ht="12" thickBot="1" x14ac:dyDescent="0.25">
      <c r="A50" s="365"/>
      <c r="B50" s="382"/>
      <c r="C50" s="382"/>
      <c r="D50" s="199" t="s">
        <v>14</v>
      </c>
      <c r="E50" s="210">
        <v>0</v>
      </c>
      <c r="F50" s="210">
        <v>0</v>
      </c>
      <c r="G50" s="210">
        <v>0</v>
      </c>
      <c r="H50" s="210">
        <v>0</v>
      </c>
      <c r="I50" s="210">
        <v>0</v>
      </c>
      <c r="J50" s="210">
        <v>0</v>
      </c>
      <c r="K50" s="197">
        <f t="shared" si="6"/>
        <v>0</v>
      </c>
      <c r="R50" s="185"/>
      <c r="S50" s="185"/>
    </row>
    <row r="51" spans="1:19" ht="12" thickBot="1" x14ac:dyDescent="0.25">
      <c r="A51" s="363" t="s">
        <v>57</v>
      </c>
      <c r="B51" s="366" t="s">
        <v>5</v>
      </c>
      <c r="C51" s="366" t="s">
        <v>75</v>
      </c>
      <c r="D51" s="196" t="s">
        <v>7</v>
      </c>
      <c r="E51" s="209">
        <f t="shared" ref="E51:F51" si="29">SUM(E52:E57)</f>
        <v>114262.916</v>
      </c>
      <c r="F51" s="209">
        <f t="shared" si="29"/>
        <v>115442.60200000001</v>
      </c>
      <c r="G51" s="209">
        <f t="shared" ref="G51:J51" si="30">SUM(G52:G57)</f>
        <v>71548.165000000008</v>
      </c>
      <c r="H51" s="209">
        <f t="shared" si="30"/>
        <v>71549.165000000008</v>
      </c>
      <c r="I51" s="209">
        <f t="shared" si="30"/>
        <v>71610.165000000008</v>
      </c>
      <c r="J51" s="209">
        <f t="shared" si="30"/>
        <v>71611.165000000008</v>
      </c>
      <c r="K51" s="197">
        <f t="shared" si="6"/>
        <v>516024.17800000007</v>
      </c>
      <c r="R51" s="185"/>
      <c r="S51" s="185"/>
    </row>
    <row r="52" spans="1:19" ht="12" thickBot="1" x14ac:dyDescent="0.25">
      <c r="A52" s="364"/>
      <c r="B52" s="367"/>
      <c r="C52" s="367"/>
      <c r="D52" s="198" t="s">
        <v>19</v>
      </c>
      <c r="E52" s="206">
        <f>SUM(E59,E66,E73,E80,E87,E94,E101,E108,E129,E136,E143,E122,E150)</f>
        <v>1047.952</v>
      </c>
      <c r="F52" s="206">
        <f t="shared" ref="F52:J52" si="31">SUM(F59,F66,F73,F80,F87,F94,F101,F108,F129,F136,F143,F122,F150)</f>
        <v>1050.578</v>
      </c>
      <c r="G52" s="206">
        <f t="shared" si="31"/>
        <v>1050.578</v>
      </c>
      <c r="H52" s="206">
        <f t="shared" si="31"/>
        <v>1050.578</v>
      </c>
      <c r="I52" s="206">
        <f t="shared" si="31"/>
        <v>1050.578</v>
      </c>
      <c r="J52" s="206">
        <f t="shared" si="31"/>
        <v>1050.578</v>
      </c>
      <c r="K52" s="197">
        <f t="shared" si="6"/>
        <v>6300.8419999999987</v>
      </c>
      <c r="R52" s="185"/>
      <c r="S52" s="185"/>
    </row>
    <row r="53" spans="1:19" ht="12" thickBot="1" x14ac:dyDescent="0.25">
      <c r="A53" s="364"/>
      <c r="B53" s="367"/>
      <c r="C53" s="367"/>
      <c r="D53" s="198" t="s">
        <v>18</v>
      </c>
      <c r="E53" s="206">
        <f t="shared" ref="E53:J56" si="32">SUM(E60,E67,E74,E81,E88,E95,E102,E109,E130,E137,E144,E123,E151)</f>
        <v>55582.986999999994</v>
      </c>
      <c r="F53" s="206">
        <f t="shared" si="32"/>
        <v>56336.587</v>
      </c>
      <c r="G53" s="206">
        <f t="shared" si="32"/>
        <v>56337.587</v>
      </c>
      <c r="H53" s="206">
        <f t="shared" si="32"/>
        <v>56338.587</v>
      </c>
      <c r="I53" s="206">
        <f t="shared" si="32"/>
        <v>56339.587</v>
      </c>
      <c r="J53" s="206">
        <f t="shared" si="32"/>
        <v>56340.587</v>
      </c>
      <c r="K53" s="197">
        <f t="shared" si="6"/>
        <v>337275.92199999996</v>
      </c>
      <c r="R53" s="185"/>
      <c r="S53" s="185"/>
    </row>
    <row r="54" spans="1:19" ht="12" thickBot="1" x14ac:dyDescent="0.25">
      <c r="A54" s="364"/>
      <c r="B54" s="367"/>
      <c r="C54" s="367"/>
      <c r="D54" s="198" t="s">
        <v>17</v>
      </c>
      <c r="E54" s="206">
        <f t="shared" si="32"/>
        <v>57631.976999999999</v>
      </c>
      <c r="F54" s="206">
        <f t="shared" si="32"/>
        <v>58055.437000000005</v>
      </c>
      <c r="G54" s="206">
        <f t="shared" si="32"/>
        <v>14160</v>
      </c>
      <c r="H54" s="206">
        <f t="shared" si="32"/>
        <v>14160</v>
      </c>
      <c r="I54" s="206">
        <f t="shared" si="32"/>
        <v>14220</v>
      </c>
      <c r="J54" s="206">
        <f t="shared" si="32"/>
        <v>14220</v>
      </c>
      <c r="K54" s="197">
        <f>SUM(E54:J54)</f>
        <v>172447.41399999999</v>
      </c>
      <c r="Q54" s="186"/>
      <c r="R54" s="185"/>
      <c r="S54" s="185"/>
    </row>
    <row r="55" spans="1:19" ht="12" thickBot="1" x14ac:dyDescent="0.25">
      <c r="A55" s="364"/>
      <c r="B55" s="367"/>
      <c r="C55" s="367"/>
      <c r="D55" s="198" t="s">
        <v>16</v>
      </c>
      <c r="E55" s="206">
        <f t="shared" si="32"/>
        <v>0</v>
      </c>
      <c r="F55" s="206">
        <f t="shared" ref="F55:J56" si="33">SUM(F62,F69,F76,F83,F90,F97,F104,F111,F132,F139,F146,F125,F153)</f>
        <v>0</v>
      </c>
      <c r="G55" s="206">
        <f t="shared" si="33"/>
        <v>0</v>
      </c>
      <c r="H55" s="206">
        <f t="shared" si="33"/>
        <v>0</v>
      </c>
      <c r="I55" s="206">
        <f t="shared" si="33"/>
        <v>0</v>
      </c>
      <c r="J55" s="206">
        <f t="shared" si="33"/>
        <v>0</v>
      </c>
      <c r="K55" s="197">
        <f t="shared" si="6"/>
        <v>0</v>
      </c>
      <c r="R55" s="185"/>
      <c r="S55" s="185"/>
    </row>
    <row r="56" spans="1:19" ht="23.25" thickBot="1" x14ac:dyDescent="0.25">
      <c r="A56" s="364"/>
      <c r="B56" s="367"/>
      <c r="C56" s="367"/>
      <c r="D56" s="198" t="s">
        <v>15</v>
      </c>
      <c r="E56" s="206">
        <f t="shared" si="32"/>
        <v>0</v>
      </c>
      <c r="F56" s="206">
        <f t="shared" si="33"/>
        <v>0</v>
      </c>
      <c r="G56" s="206">
        <f t="shared" si="33"/>
        <v>0</v>
      </c>
      <c r="H56" s="206">
        <f t="shared" si="33"/>
        <v>0</v>
      </c>
      <c r="I56" s="206">
        <f t="shared" si="33"/>
        <v>0</v>
      </c>
      <c r="J56" s="206">
        <f t="shared" si="33"/>
        <v>0</v>
      </c>
      <c r="K56" s="197">
        <f t="shared" si="6"/>
        <v>0</v>
      </c>
      <c r="R56" s="185"/>
      <c r="S56" s="185"/>
    </row>
    <row r="57" spans="1:19" ht="12" thickBot="1" x14ac:dyDescent="0.25">
      <c r="A57" s="365"/>
      <c r="B57" s="368"/>
      <c r="C57" s="368"/>
      <c r="D57" s="199" t="s">
        <v>14</v>
      </c>
      <c r="E57" s="206">
        <f>SUM(E64,E71,E78,E85,E92,E99,E106,E113,E134,E141,E148,E127,E155)</f>
        <v>0</v>
      </c>
      <c r="F57" s="206">
        <f t="shared" ref="F57:J57" si="34">SUM(F64,F71,F78,F85,F92,F99,F106,F113,F134,F141,F148,F127,F155)</f>
        <v>0</v>
      </c>
      <c r="G57" s="206">
        <f t="shared" si="34"/>
        <v>0</v>
      </c>
      <c r="H57" s="206">
        <f t="shared" si="34"/>
        <v>0</v>
      </c>
      <c r="I57" s="206">
        <f t="shared" si="34"/>
        <v>0</v>
      </c>
      <c r="J57" s="206">
        <f t="shared" si="34"/>
        <v>0</v>
      </c>
      <c r="K57" s="197">
        <f t="shared" si="6"/>
        <v>0</v>
      </c>
      <c r="R57" s="185"/>
      <c r="S57" s="185"/>
    </row>
    <row r="58" spans="1:19" ht="12" thickBot="1" x14ac:dyDescent="0.25">
      <c r="A58" s="363" t="s">
        <v>68</v>
      </c>
      <c r="B58" s="366" t="s">
        <v>38</v>
      </c>
      <c r="C58" s="366" t="s">
        <v>39</v>
      </c>
      <c r="D58" s="196" t="s">
        <v>7</v>
      </c>
      <c r="E58" s="209">
        <f t="shared" ref="E58:F58" si="35">SUM(E59:E64)</f>
        <v>35</v>
      </c>
      <c r="F58" s="209">
        <f t="shared" si="35"/>
        <v>40</v>
      </c>
      <c r="G58" s="209">
        <f t="shared" ref="G58:J58" si="36">SUM(G59:G64)</f>
        <v>40</v>
      </c>
      <c r="H58" s="209">
        <f t="shared" si="36"/>
        <v>40</v>
      </c>
      <c r="I58" s="209">
        <f t="shared" si="36"/>
        <v>45</v>
      </c>
      <c r="J58" s="209">
        <f t="shared" si="36"/>
        <v>45</v>
      </c>
      <c r="K58" s="197">
        <f t="shared" si="6"/>
        <v>245</v>
      </c>
      <c r="R58" s="185"/>
      <c r="S58" s="185"/>
    </row>
    <row r="59" spans="1:19" ht="12" thickBot="1" x14ac:dyDescent="0.25">
      <c r="A59" s="364"/>
      <c r="B59" s="367"/>
      <c r="C59" s="367"/>
      <c r="D59" s="198" t="s">
        <v>19</v>
      </c>
      <c r="E59" s="206">
        <v>0</v>
      </c>
      <c r="F59" s="206">
        <v>0</v>
      </c>
      <c r="G59" s="206">
        <v>0</v>
      </c>
      <c r="H59" s="206">
        <v>0</v>
      </c>
      <c r="I59" s="206">
        <v>0</v>
      </c>
      <c r="J59" s="206">
        <v>0</v>
      </c>
      <c r="K59" s="197">
        <f t="shared" si="6"/>
        <v>0</v>
      </c>
      <c r="R59" s="185"/>
      <c r="S59" s="185"/>
    </row>
    <row r="60" spans="1:19" ht="12" thickBot="1" x14ac:dyDescent="0.25">
      <c r="A60" s="364"/>
      <c r="B60" s="367"/>
      <c r="C60" s="367"/>
      <c r="D60" s="198" t="s">
        <v>18</v>
      </c>
      <c r="E60" s="206">
        <v>0</v>
      </c>
      <c r="F60" s="206">
        <v>0</v>
      </c>
      <c r="G60" s="206">
        <v>0</v>
      </c>
      <c r="H60" s="206">
        <v>0</v>
      </c>
      <c r="I60" s="206">
        <v>0</v>
      </c>
      <c r="J60" s="206">
        <v>0</v>
      </c>
      <c r="K60" s="197">
        <f t="shared" si="6"/>
        <v>0</v>
      </c>
      <c r="R60" s="185"/>
      <c r="S60" s="185"/>
    </row>
    <row r="61" spans="1:19" ht="12" thickBot="1" x14ac:dyDescent="0.25">
      <c r="A61" s="364"/>
      <c r="B61" s="367"/>
      <c r="C61" s="367"/>
      <c r="D61" s="198" t="s">
        <v>17</v>
      </c>
      <c r="E61" s="206">
        <f>'Приложение 3'!E24</f>
        <v>35</v>
      </c>
      <c r="F61" s="206">
        <f>'Приложение 3'!F24</f>
        <v>40</v>
      </c>
      <c r="G61" s="206">
        <f>'Приложение 3'!G24</f>
        <v>40</v>
      </c>
      <c r="H61" s="206">
        <f>'Приложение 3'!H24</f>
        <v>40</v>
      </c>
      <c r="I61" s="206">
        <f>'Приложение 3'!I24</f>
        <v>45</v>
      </c>
      <c r="J61" s="206">
        <f>'Приложение 3'!J24</f>
        <v>45</v>
      </c>
      <c r="K61" s="197">
        <f t="shared" si="6"/>
        <v>245</v>
      </c>
      <c r="M61" s="184" t="s">
        <v>112</v>
      </c>
      <c r="Q61" s="186"/>
      <c r="R61" s="185"/>
      <c r="S61" s="185"/>
    </row>
    <row r="62" spans="1:19" ht="12" thickBot="1" x14ac:dyDescent="0.25">
      <c r="A62" s="364"/>
      <c r="B62" s="367"/>
      <c r="C62" s="367"/>
      <c r="D62" s="198" t="s">
        <v>16</v>
      </c>
      <c r="E62" s="206">
        <v>0</v>
      </c>
      <c r="F62" s="206">
        <v>0</v>
      </c>
      <c r="G62" s="206">
        <v>0</v>
      </c>
      <c r="H62" s="206">
        <v>0</v>
      </c>
      <c r="I62" s="206">
        <v>0</v>
      </c>
      <c r="J62" s="206">
        <v>0</v>
      </c>
      <c r="K62" s="197">
        <f t="shared" si="6"/>
        <v>0</v>
      </c>
      <c r="R62" s="185"/>
      <c r="S62" s="185"/>
    </row>
    <row r="63" spans="1:19" ht="23.25" thickBot="1" x14ac:dyDescent="0.25">
      <c r="A63" s="364"/>
      <c r="B63" s="367"/>
      <c r="C63" s="367"/>
      <c r="D63" s="198" t="s">
        <v>15</v>
      </c>
      <c r="E63" s="206">
        <v>0</v>
      </c>
      <c r="F63" s="206">
        <v>0</v>
      </c>
      <c r="G63" s="206">
        <v>0</v>
      </c>
      <c r="H63" s="206">
        <v>0</v>
      </c>
      <c r="I63" s="206">
        <v>0</v>
      </c>
      <c r="J63" s="206">
        <v>0</v>
      </c>
      <c r="K63" s="197">
        <f t="shared" si="6"/>
        <v>0</v>
      </c>
      <c r="R63" s="185"/>
      <c r="S63" s="185"/>
    </row>
    <row r="64" spans="1:19" ht="12" thickBot="1" x14ac:dyDescent="0.25">
      <c r="A64" s="364"/>
      <c r="B64" s="367"/>
      <c r="C64" s="367"/>
      <c r="D64" s="200" t="s">
        <v>14</v>
      </c>
      <c r="E64" s="206">
        <v>0</v>
      </c>
      <c r="F64" s="206">
        <v>0</v>
      </c>
      <c r="G64" s="206">
        <v>0</v>
      </c>
      <c r="H64" s="206">
        <v>0</v>
      </c>
      <c r="I64" s="206">
        <v>0</v>
      </c>
      <c r="J64" s="206">
        <v>0</v>
      </c>
      <c r="K64" s="197">
        <f t="shared" si="6"/>
        <v>0</v>
      </c>
      <c r="R64" s="185"/>
      <c r="S64" s="185"/>
    </row>
    <row r="65" spans="1:19" ht="12" thickBot="1" x14ac:dyDescent="0.25">
      <c r="A65" s="374" t="s">
        <v>69</v>
      </c>
      <c r="B65" s="369" t="s">
        <v>38</v>
      </c>
      <c r="C65" s="369" t="s">
        <v>40</v>
      </c>
      <c r="D65" s="196" t="s">
        <v>7</v>
      </c>
      <c r="E65" s="209">
        <f t="shared" ref="E65" si="37">SUM(E66:E71)</f>
        <v>15</v>
      </c>
      <c r="F65" s="209">
        <f t="shared" ref="F65:J65" si="38">SUM(F66:F71)</f>
        <v>20</v>
      </c>
      <c r="G65" s="209">
        <f t="shared" si="38"/>
        <v>20</v>
      </c>
      <c r="H65" s="209">
        <f t="shared" si="38"/>
        <v>20</v>
      </c>
      <c r="I65" s="209">
        <f t="shared" si="38"/>
        <v>20</v>
      </c>
      <c r="J65" s="209">
        <f t="shared" si="38"/>
        <v>20</v>
      </c>
      <c r="K65" s="197">
        <f t="shared" si="6"/>
        <v>115</v>
      </c>
      <c r="R65" s="185"/>
      <c r="S65" s="185"/>
    </row>
    <row r="66" spans="1:19" ht="12" thickBot="1" x14ac:dyDescent="0.25">
      <c r="A66" s="375"/>
      <c r="B66" s="370"/>
      <c r="C66" s="370"/>
      <c r="D66" s="198" t="s">
        <v>19</v>
      </c>
      <c r="E66" s="206">
        <v>0</v>
      </c>
      <c r="F66" s="206">
        <v>0</v>
      </c>
      <c r="G66" s="206">
        <v>0</v>
      </c>
      <c r="H66" s="206">
        <v>0</v>
      </c>
      <c r="I66" s="206">
        <v>0</v>
      </c>
      <c r="J66" s="206">
        <v>0</v>
      </c>
      <c r="K66" s="197">
        <f t="shared" si="6"/>
        <v>0</v>
      </c>
      <c r="R66" s="185"/>
      <c r="S66" s="185"/>
    </row>
    <row r="67" spans="1:19" ht="12" thickBot="1" x14ac:dyDescent="0.25">
      <c r="A67" s="375"/>
      <c r="B67" s="370"/>
      <c r="C67" s="370"/>
      <c r="D67" s="198" t="s">
        <v>18</v>
      </c>
      <c r="E67" s="206">
        <v>0</v>
      </c>
      <c r="F67" s="206">
        <v>0</v>
      </c>
      <c r="G67" s="206">
        <v>0</v>
      </c>
      <c r="H67" s="206">
        <v>0</v>
      </c>
      <c r="I67" s="206">
        <v>0</v>
      </c>
      <c r="J67" s="206">
        <v>0</v>
      </c>
      <c r="K67" s="197">
        <f t="shared" si="6"/>
        <v>0</v>
      </c>
      <c r="R67" s="185"/>
      <c r="S67" s="185"/>
    </row>
    <row r="68" spans="1:19" ht="12" thickBot="1" x14ac:dyDescent="0.25">
      <c r="A68" s="375"/>
      <c r="B68" s="370"/>
      <c r="C68" s="370"/>
      <c r="D68" s="198" t="s">
        <v>17</v>
      </c>
      <c r="E68" s="206">
        <f>'Приложение 3'!E27</f>
        <v>15</v>
      </c>
      <c r="F68" s="206">
        <f>'Приложение 3'!F27</f>
        <v>20</v>
      </c>
      <c r="G68" s="206">
        <f>'Приложение 3'!G27</f>
        <v>20</v>
      </c>
      <c r="H68" s="206">
        <f>'Приложение 3'!H27</f>
        <v>20</v>
      </c>
      <c r="I68" s="206">
        <f>'Приложение 3'!I27</f>
        <v>20</v>
      </c>
      <c r="J68" s="206">
        <f>'Приложение 3'!J27</f>
        <v>20</v>
      </c>
      <c r="K68" s="197">
        <f t="shared" si="6"/>
        <v>115</v>
      </c>
      <c r="M68" s="184" t="s">
        <v>113</v>
      </c>
      <c r="Q68" s="186"/>
      <c r="R68" s="185"/>
      <c r="S68" s="185"/>
    </row>
    <row r="69" spans="1:19" ht="12" thickBot="1" x14ac:dyDescent="0.25">
      <c r="A69" s="375"/>
      <c r="B69" s="370"/>
      <c r="C69" s="370"/>
      <c r="D69" s="198" t="s">
        <v>16</v>
      </c>
      <c r="E69" s="206">
        <v>0</v>
      </c>
      <c r="F69" s="206">
        <v>0</v>
      </c>
      <c r="G69" s="206">
        <v>0</v>
      </c>
      <c r="H69" s="206">
        <v>0</v>
      </c>
      <c r="I69" s="206">
        <v>0</v>
      </c>
      <c r="J69" s="206">
        <v>0</v>
      </c>
      <c r="K69" s="197">
        <f t="shared" si="6"/>
        <v>0</v>
      </c>
      <c r="R69" s="185"/>
      <c r="S69" s="185"/>
    </row>
    <row r="70" spans="1:19" ht="23.25" thickBot="1" x14ac:dyDescent="0.25">
      <c r="A70" s="375"/>
      <c r="B70" s="370"/>
      <c r="C70" s="370"/>
      <c r="D70" s="198" t="s">
        <v>15</v>
      </c>
      <c r="E70" s="206">
        <v>0</v>
      </c>
      <c r="F70" s="206">
        <v>0</v>
      </c>
      <c r="G70" s="206">
        <v>0</v>
      </c>
      <c r="H70" s="206">
        <v>0</v>
      </c>
      <c r="I70" s="206">
        <v>0</v>
      </c>
      <c r="J70" s="206">
        <v>0</v>
      </c>
      <c r="K70" s="197">
        <f t="shared" si="6"/>
        <v>0</v>
      </c>
      <c r="R70" s="185"/>
      <c r="S70" s="185"/>
    </row>
    <row r="71" spans="1:19" ht="12" thickBot="1" x14ac:dyDescent="0.25">
      <c r="A71" s="376"/>
      <c r="B71" s="371"/>
      <c r="C71" s="371"/>
      <c r="D71" s="199" t="s">
        <v>14</v>
      </c>
      <c r="E71" s="206">
        <v>0</v>
      </c>
      <c r="F71" s="206">
        <v>0</v>
      </c>
      <c r="G71" s="206">
        <v>0</v>
      </c>
      <c r="H71" s="206">
        <v>0</v>
      </c>
      <c r="I71" s="206">
        <v>0</v>
      </c>
      <c r="J71" s="206">
        <v>0</v>
      </c>
      <c r="K71" s="197">
        <f t="shared" si="6"/>
        <v>0</v>
      </c>
      <c r="R71" s="185"/>
      <c r="S71" s="185"/>
    </row>
    <row r="72" spans="1:19" ht="12" thickBot="1" x14ac:dyDescent="0.25">
      <c r="A72" s="374" t="s">
        <v>71</v>
      </c>
      <c r="B72" s="369" t="s">
        <v>38</v>
      </c>
      <c r="C72" s="369" t="s">
        <v>42</v>
      </c>
      <c r="D72" s="196" t="s">
        <v>7</v>
      </c>
      <c r="E72" s="209">
        <f t="shared" ref="E72" si="39">SUM(E73:E78)</f>
        <v>50</v>
      </c>
      <c r="F72" s="209">
        <f t="shared" ref="F72:J72" si="40">SUM(F73:F78)</f>
        <v>50</v>
      </c>
      <c r="G72" s="209">
        <f t="shared" si="40"/>
        <v>60</v>
      </c>
      <c r="H72" s="209">
        <f t="shared" si="40"/>
        <v>60</v>
      </c>
      <c r="I72" s="209">
        <f t="shared" si="40"/>
        <v>65</v>
      </c>
      <c r="J72" s="209">
        <f t="shared" si="40"/>
        <v>65</v>
      </c>
      <c r="K72" s="197">
        <f t="shared" si="6"/>
        <v>350</v>
      </c>
      <c r="R72" s="185"/>
      <c r="S72" s="185"/>
    </row>
    <row r="73" spans="1:19" ht="12" thickBot="1" x14ac:dyDescent="0.25">
      <c r="A73" s="375"/>
      <c r="B73" s="370"/>
      <c r="C73" s="370"/>
      <c r="D73" s="198" t="s">
        <v>19</v>
      </c>
      <c r="E73" s="206">
        <v>0</v>
      </c>
      <c r="F73" s="206">
        <v>0</v>
      </c>
      <c r="G73" s="206">
        <v>0</v>
      </c>
      <c r="H73" s="206">
        <v>0</v>
      </c>
      <c r="I73" s="206">
        <v>0</v>
      </c>
      <c r="J73" s="206">
        <v>0</v>
      </c>
      <c r="K73" s="197">
        <f t="shared" si="6"/>
        <v>0</v>
      </c>
      <c r="R73" s="185"/>
      <c r="S73" s="185"/>
    </row>
    <row r="74" spans="1:19" ht="12" thickBot="1" x14ac:dyDescent="0.25">
      <c r="A74" s="375"/>
      <c r="B74" s="370"/>
      <c r="C74" s="370"/>
      <c r="D74" s="198" t="s">
        <v>18</v>
      </c>
      <c r="E74" s="206">
        <v>0</v>
      </c>
      <c r="F74" s="206">
        <v>0</v>
      </c>
      <c r="G74" s="206">
        <v>0</v>
      </c>
      <c r="H74" s="206">
        <v>0</v>
      </c>
      <c r="I74" s="206">
        <v>0</v>
      </c>
      <c r="J74" s="206">
        <v>0</v>
      </c>
      <c r="K74" s="197">
        <f t="shared" si="6"/>
        <v>0</v>
      </c>
      <c r="R74" s="185"/>
      <c r="S74" s="185"/>
    </row>
    <row r="75" spans="1:19" ht="12" thickBot="1" x14ac:dyDescent="0.25">
      <c r="A75" s="375"/>
      <c r="B75" s="370"/>
      <c r="C75" s="370"/>
      <c r="D75" s="198" t="s">
        <v>17</v>
      </c>
      <c r="E75" s="206">
        <f>'Приложение 3'!E28</f>
        <v>50</v>
      </c>
      <c r="F75" s="206">
        <f>'Приложение 3'!F28</f>
        <v>50</v>
      </c>
      <c r="G75" s="206">
        <f>'Приложение 3'!G28</f>
        <v>60</v>
      </c>
      <c r="H75" s="206">
        <f>'Приложение 3'!H28</f>
        <v>60</v>
      </c>
      <c r="I75" s="206">
        <f>'Приложение 3'!I28</f>
        <v>65</v>
      </c>
      <c r="J75" s="206">
        <f>'Приложение 3'!J28</f>
        <v>65</v>
      </c>
      <c r="K75" s="197">
        <f t="shared" si="6"/>
        <v>350</v>
      </c>
      <c r="M75" s="184" t="s">
        <v>114</v>
      </c>
      <c r="Q75" s="186"/>
      <c r="R75" s="185"/>
      <c r="S75" s="185"/>
    </row>
    <row r="76" spans="1:19" ht="12" thickBot="1" x14ac:dyDescent="0.25">
      <c r="A76" s="375"/>
      <c r="B76" s="370"/>
      <c r="C76" s="370"/>
      <c r="D76" s="198" t="s">
        <v>16</v>
      </c>
      <c r="E76" s="206">
        <v>0</v>
      </c>
      <c r="F76" s="206">
        <v>0</v>
      </c>
      <c r="G76" s="206">
        <v>0</v>
      </c>
      <c r="H76" s="206">
        <v>0</v>
      </c>
      <c r="I76" s="206">
        <v>0</v>
      </c>
      <c r="J76" s="206">
        <v>0</v>
      </c>
      <c r="K76" s="197">
        <f t="shared" si="6"/>
        <v>0</v>
      </c>
      <c r="R76" s="185"/>
      <c r="S76" s="185"/>
    </row>
    <row r="77" spans="1:19" ht="23.25" thickBot="1" x14ac:dyDescent="0.25">
      <c r="A77" s="375"/>
      <c r="B77" s="370"/>
      <c r="C77" s="370"/>
      <c r="D77" s="198" t="s">
        <v>15</v>
      </c>
      <c r="E77" s="206">
        <v>0</v>
      </c>
      <c r="F77" s="206">
        <v>0</v>
      </c>
      <c r="G77" s="206">
        <v>0</v>
      </c>
      <c r="H77" s="206">
        <v>0</v>
      </c>
      <c r="I77" s="206">
        <v>0</v>
      </c>
      <c r="J77" s="206">
        <v>0</v>
      </c>
      <c r="K77" s="197">
        <f t="shared" si="6"/>
        <v>0</v>
      </c>
      <c r="R77" s="185"/>
      <c r="S77" s="185"/>
    </row>
    <row r="78" spans="1:19" ht="12" thickBot="1" x14ac:dyDescent="0.25">
      <c r="A78" s="376"/>
      <c r="B78" s="371"/>
      <c r="C78" s="371"/>
      <c r="D78" s="199" t="s">
        <v>14</v>
      </c>
      <c r="E78" s="206">
        <v>0</v>
      </c>
      <c r="F78" s="206">
        <v>0</v>
      </c>
      <c r="G78" s="206">
        <v>0</v>
      </c>
      <c r="H78" s="206">
        <v>0</v>
      </c>
      <c r="I78" s="206">
        <v>0</v>
      </c>
      <c r="J78" s="206">
        <v>0</v>
      </c>
      <c r="K78" s="197">
        <f t="shared" si="6"/>
        <v>0</v>
      </c>
      <c r="R78" s="185"/>
      <c r="S78" s="185"/>
    </row>
    <row r="79" spans="1:19" ht="12" thickBot="1" x14ac:dyDescent="0.25">
      <c r="A79" s="374" t="s">
        <v>73</v>
      </c>
      <c r="B79" s="369" t="s">
        <v>38</v>
      </c>
      <c r="C79" s="369" t="s">
        <v>41</v>
      </c>
      <c r="D79" s="196" t="s">
        <v>7</v>
      </c>
      <c r="E79" s="209">
        <f t="shared" ref="E79:F79" si="41">SUM(E80:E85)</f>
        <v>2564.2629999999999</v>
      </c>
      <c r="F79" s="209">
        <f t="shared" si="41"/>
        <v>2564.2629999999999</v>
      </c>
      <c r="G79" s="209">
        <f t="shared" ref="G79:J79" si="42">SUM(G80:G85)</f>
        <v>2051.4160000000002</v>
      </c>
      <c r="H79" s="209">
        <f t="shared" si="42"/>
        <v>2051.4160000000002</v>
      </c>
      <c r="I79" s="209">
        <f t="shared" si="42"/>
        <v>2051.4160000000002</v>
      </c>
      <c r="J79" s="209">
        <f t="shared" si="42"/>
        <v>2051.4160000000002</v>
      </c>
      <c r="K79" s="197">
        <f t="shared" si="6"/>
        <v>13334.190000000002</v>
      </c>
      <c r="R79" s="185"/>
      <c r="S79" s="185"/>
    </row>
    <row r="80" spans="1:19" ht="12" thickBot="1" x14ac:dyDescent="0.25">
      <c r="A80" s="375"/>
      <c r="B80" s="370"/>
      <c r="C80" s="370"/>
      <c r="D80" s="198" t="s">
        <v>19</v>
      </c>
      <c r="E80" s="212">
        <v>945.62900000000002</v>
      </c>
      <c r="F80" s="212">
        <v>945.62900000000002</v>
      </c>
      <c r="G80" s="212">
        <v>945.62900000000002</v>
      </c>
      <c r="H80" s="212">
        <v>945.62900000000002</v>
      </c>
      <c r="I80" s="212">
        <v>945.62900000000002</v>
      </c>
      <c r="J80" s="212">
        <v>945.62900000000002</v>
      </c>
      <c r="K80" s="197">
        <f t="shared" si="6"/>
        <v>5673.7740000000003</v>
      </c>
      <c r="M80" s="184" t="s">
        <v>96</v>
      </c>
      <c r="R80" s="185"/>
      <c r="S80" s="185"/>
    </row>
    <row r="81" spans="1:19" ht="12" thickBot="1" x14ac:dyDescent="0.25">
      <c r="A81" s="375"/>
      <c r="B81" s="370"/>
      <c r="C81" s="370"/>
      <c r="D81" s="198" t="s">
        <v>18</v>
      </c>
      <c r="E81" s="208">
        <v>1105.787</v>
      </c>
      <c r="F81" s="208">
        <v>1105.787</v>
      </c>
      <c r="G81" s="208">
        <v>1105.787</v>
      </c>
      <c r="H81" s="208">
        <v>1105.787</v>
      </c>
      <c r="I81" s="208">
        <v>1105.787</v>
      </c>
      <c r="J81" s="208">
        <v>1105.787</v>
      </c>
      <c r="K81" s="197">
        <f t="shared" si="6"/>
        <v>6634.7220000000007</v>
      </c>
      <c r="M81" s="184" t="s">
        <v>95</v>
      </c>
      <c r="R81" s="185"/>
      <c r="S81" s="185"/>
    </row>
    <row r="82" spans="1:19" ht="12" thickBot="1" x14ac:dyDescent="0.25">
      <c r="A82" s="375"/>
      <c r="B82" s="370"/>
      <c r="C82" s="370"/>
      <c r="D82" s="198" t="s">
        <v>17</v>
      </c>
      <c r="E82" s="206">
        <f>'Приложение 3'!E31</f>
        <v>512.84699999999998</v>
      </c>
      <c r="F82" s="206">
        <f>'Приложение 3'!F31</f>
        <v>512.84699999999998</v>
      </c>
      <c r="G82" s="206">
        <f>'Приложение 3'!G31</f>
        <v>0</v>
      </c>
      <c r="H82" s="206">
        <f>'Приложение 3'!H31</f>
        <v>0</v>
      </c>
      <c r="I82" s="206">
        <f>'Приложение 3'!I31</f>
        <v>0</v>
      </c>
      <c r="J82" s="206">
        <f>'Приложение 3'!J31</f>
        <v>0</v>
      </c>
      <c r="K82" s="197">
        <f t="shared" ref="K82:K145" si="43">SUM(E82:J82)</f>
        <v>1025.694</v>
      </c>
      <c r="M82" s="184" t="s">
        <v>115</v>
      </c>
      <c r="Q82" s="186"/>
      <c r="R82" s="185"/>
      <c r="S82" s="185"/>
    </row>
    <row r="83" spans="1:19" ht="12" thickBot="1" x14ac:dyDescent="0.25">
      <c r="A83" s="375"/>
      <c r="B83" s="370"/>
      <c r="C83" s="370"/>
      <c r="D83" s="198" t="s">
        <v>16</v>
      </c>
      <c r="E83" s="206">
        <v>0</v>
      </c>
      <c r="F83" s="206">
        <v>0</v>
      </c>
      <c r="G83" s="206">
        <v>0</v>
      </c>
      <c r="H83" s="206">
        <v>0</v>
      </c>
      <c r="I83" s="206">
        <v>0</v>
      </c>
      <c r="J83" s="206">
        <v>0</v>
      </c>
      <c r="K83" s="197">
        <f t="shared" si="43"/>
        <v>0</v>
      </c>
      <c r="R83" s="185"/>
      <c r="S83" s="185"/>
    </row>
    <row r="84" spans="1:19" ht="23.25" thickBot="1" x14ac:dyDescent="0.25">
      <c r="A84" s="375"/>
      <c r="B84" s="370"/>
      <c r="C84" s="370"/>
      <c r="D84" s="198" t="s">
        <v>15</v>
      </c>
      <c r="E84" s="206">
        <v>0</v>
      </c>
      <c r="F84" s="206">
        <v>0</v>
      </c>
      <c r="G84" s="206">
        <v>0</v>
      </c>
      <c r="H84" s="206">
        <v>0</v>
      </c>
      <c r="I84" s="206">
        <v>0</v>
      </c>
      <c r="J84" s="206">
        <v>0</v>
      </c>
      <c r="K84" s="197">
        <f t="shared" si="43"/>
        <v>0</v>
      </c>
      <c r="R84" s="185"/>
      <c r="S84" s="185"/>
    </row>
    <row r="85" spans="1:19" ht="12" thickBot="1" x14ac:dyDescent="0.25">
      <c r="A85" s="376"/>
      <c r="B85" s="371"/>
      <c r="C85" s="371"/>
      <c r="D85" s="199" t="s">
        <v>14</v>
      </c>
      <c r="E85" s="211"/>
      <c r="F85" s="213"/>
      <c r="G85" s="213"/>
      <c r="H85" s="213"/>
      <c r="I85" s="213"/>
      <c r="J85" s="213"/>
      <c r="K85" s="197">
        <f t="shared" si="43"/>
        <v>0</v>
      </c>
      <c r="R85" s="185"/>
      <c r="S85" s="185"/>
    </row>
    <row r="86" spans="1:19" ht="12" thickBot="1" x14ac:dyDescent="0.25">
      <c r="A86" s="374" t="s">
        <v>76</v>
      </c>
      <c r="B86" s="369" t="s">
        <v>38</v>
      </c>
      <c r="C86" s="369" t="s">
        <v>43</v>
      </c>
      <c r="D86" s="196" t="s">
        <v>7</v>
      </c>
      <c r="E86" s="209">
        <f t="shared" ref="E86" si="44">SUM(E87:E92)</f>
        <v>300</v>
      </c>
      <c r="F86" s="209">
        <f t="shared" ref="F86:J86" si="45">SUM(F87:F92)</f>
        <v>300</v>
      </c>
      <c r="G86" s="209">
        <f t="shared" si="45"/>
        <v>350</v>
      </c>
      <c r="H86" s="209">
        <f t="shared" si="45"/>
        <v>350</v>
      </c>
      <c r="I86" s="209">
        <f t="shared" si="45"/>
        <v>400</v>
      </c>
      <c r="J86" s="209">
        <f t="shared" si="45"/>
        <v>400</v>
      </c>
      <c r="K86" s="197">
        <f t="shared" si="43"/>
        <v>2100</v>
      </c>
      <c r="R86" s="185"/>
      <c r="S86" s="185"/>
    </row>
    <row r="87" spans="1:19" ht="12" thickBot="1" x14ac:dyDescent="0.25">
      <c r="A87" s="375"/>
      <c r="B87" s="370"/>
      <c r="C87" s="370"/>
      <c r="D87" s="198" t="s">
        <v>19</v>
      </c>
      <c r="E87" s="206">
        <v>0</v>
      </c>
      <c r="F87" s="206">
        <v>0</v>
      </c>
      <c r="G87" s="206">
        <v>0</v>
      </c>
      <c r="H87" s="206">
        <v>0</v>
      </c>
      <c r="I87" s="206">
        <v>0</v>
      </c>
      <c r="J87" s="206">
        <v>0</v>
      </c>
      <c r="K87" s="197">
        <f t="shared" si="43"/>
        <v>0</v>
      </c>
      <c r="R87" s="185"/>
      <c r="S87" s="185"/>
    </row>
    <row r="88" spans="1:19" ht="12" thickBot="1" x14ac:dyDescent="0.25">
      <c r="A88" s="375"/>
      <c r="B88" s="370"/>
      <c r="C88" s="370"/>
      <c r="D88" s="198" t="s">
        <v>18</v>
      </c>
      <c r="E88" s="206">
        <v>0</v>
      </c>
      <c r="F88" s="206">
        <v>0</v>
      </c>
      <c r="G88" s="206">
        <v>0</v>
      </c>
      <c r="H88" s="206">
        <v>0</v>
      </c>
      <c r="I88" s="206">
        <v>0</v>
      </c>
      <c r="J88" s="206">
        <v>0</v>
      </c>
      <c r="K88" s="197">
        <f t="shared" si="43"/>
        <v>0</v>
      </c>
      <c r="M88" s="184" t="s">
        <v>116</v>
      </c>
      <c r="R88" s="185"/>
      <c r="S88" s="185"/>
    </row>
    <row r="89" spans="1:19" ht="12" thickBot="1" x14ac:dyDescent="0.25">
      <c r="A89" s="375"/>
      <c r="B89" s="370"/>
      <c r="C89" s="370"/>
      <c r="D89" s="198" t="s">
        <v>17</v>
      </c>
      <c r="E89" s="214">
        <f>'Приложение 3'!E32</f>
        <v>300</v>
      </c>
      <c r="F89" s="214">
        <f>'Приложение 3'!F32</f>
        <v>300</v>
      </c>
      <c r="G89" s="214">
        <f>'Приложение 3'!G32</f>
        <v>350</v>
      </c>
      <c r="H89" s="214">
        <f>'Приложение 3'!H32</f>
        <v>350</v>
      </c>
      <c r="I89" s="214">
        <f>'Приложение 3'!I32</f>
        <v>400</v>
      </c>
      <c r="J89" s="214">
        <f>'Приложение 3'!J32</f>
        <v>400</v>
      </c>
      <c r="K89" s="197">
        <f t="shared" si="43"/>
        <v>2100</v>
      </c>
      <c r="M89" s="184" t="s">
        <v>106</v>
      </c>
      <c r="Q89" s="186"/>
      <c r="R89" s="185"/>
      <c r="S89" s="185"/>
    </row>
    <row r="90" spans="1:19" ht="12" thickBot="1" x14ac:dyDescent="0.25">
      <c r="A90" s="375"/>
      <c r="B90" s="370"/>
      <c r="C90" s="370"/>
      <c r="D90" s="198" t="s">
        <v>16</v>
      </c>
      <c r="E90" s="206">
        <v>0</v>
      </c>
      <c r="F90" s="206">
        <v>0</v>
      </c>
      <c r="G90" s="206">
        <v>0</v>
      </c>
      <c r="H90" s="206">
        <v>0</v>
      </c>
      <c r="I90" s="206">
        <v>0</v>
      </c>
      <c r="J90" s="206">
        <v>0</v>
      </c>
      <c r="K90" s="197">
        <f t="shared" si="43"/>
        <v>0</v>
      </c>
      <c r="R90" s="185"/>
      <c r="S90" s="185"/>
    </row>
    <row r="91" spans="1:19" ht="23.25" thickBot="1" x14ac:dyDescent="0.25">
      <c r="A91" s="375"/>
      <c r="B91" s="370"/>
      <c r="C91" s="370"/>
      <c r="D91" s="198" t="s">
        <v>15</v>
      </c>
      <c r="E91" s="206">
        <v>0</v>
      </c>
      <c r="F91" s="206">
        <v>0</v>
      </c>
      <c r="G91" s="206">
        <v>0</v>
      </c>
      <c r="H91" s="206">
        <v>0</v>
      </c>
      <c r="I91" s="206">
        <v>0</v>
      </c>
      <c r="J91" s="206">
        <v>0</v>
      </c>
      <c r="K91" s="197">
        <f t="shared" si="43"/>
        <v>0</v>
      </c>
      <c r="R91" s="185"/>
      <c r="S91" s="185"/>
    </row>
    <row r="92" spans="1:19" ht="12" thickBot="1" x14ac:dyDescent="0.25">
      <c r="A92" s="376"/>
      <c r="B92" s="371"/>
      <c r="C92" s="371"/>
      <c r="D92" s="199" t="s">
        <v>14</v>
      </c>
      <c r="E92" s="206">
        <v>0</v>
      </c>
      <c r="F92" s="206">
        <v>0</v>
      </c>
      <c r="G92" s="206">
        <v>0</v>
      </c>
      <c r="H92" s="206">
        <v>0</v>
      </c>
      <c r="I92" s="206">
        <v>0</v>
      </c>
      <c r="J92" s="206">
        <v>0</v>
      </c>
      <c r="K92" s="197">
        <f t="shared" si="43"/>
        <v>0</v>
      </c>
      <c r="R92" s="185"/>
      <c r="S92" s="185"/>
    </row>
    <row r="93" spans="1:19" ht="12" thickBot="1" x14ac:dyDescent="0.25">
      <c r="A93" s="374" t="s">
        <v>86</v>
      </c>
      <c r="B93" s="369" t="s">
        <v>38</v>
      </c>
      <c r="C93" s="369" t="s">
        <v>44</v>
      </c>
      <c r="D93" s="196" t="s">
        <v>7</v>
      </c>
      <c r="E93" s="209">
        <f t="shared" ref="E93" si="46">SUM(E94:E99)</f>
        <v>25</v>
      </c>
      <c r="F93" s="209">
        <f t="shared" ref="F93:J93" si="47">SUM(F94:F99)</f>
        <v>25</v>
      </c>
      <c r="G93" s="209">
        <f t="shared" si="47"/>
        <v>25</v>
      </c>
      <c r="H93" s="209">
        <f t="shared" si="47"/>
        <v>25</v>
      </c>
      <c r="I93" s="209">
        <f t="shared" si="47"/>
        <v>25</v>
      </c>
      <c r="J93" s="209">
        <f t="shared" si="47"/>
        <v>25</v>
      </c>
      <c r="K93" s="197">
        <f t="shared" si="43"/>
        <v>150</v>
      </c>
      <c r="R93" s="185"/>
      <c r="S93" s="185"/>
    </row>
    <row r="94" spans="1:19" ht="12" thickBot="1" x14ac:dyDescent="0.25">
      <c r="A94" s="375"/>
      <c r="B94" s="370"/>
      <c r="C94" s="370"/>
      <c r="D94" s="198" t="s">
        <v>19</v>
      </c>
      <c r="E94" s="208"/>
      <c r="F94" s="208"/>
      <c r="G94" s="208"/>
      <c r="H94" s="208"/>
      <c r="I94" s="208"/>
      <c r="J94" s="208"/>
      <c r="K94" s="197">
        <f t="shared" si="43"/>
        <v>0</v>
      </c>
      <c r="R94" s="185"/>
      <c r="S94" s="185"/>
    </row>
    <row r="95" spans="1:19" ht="12" thickBot="1" x14ac:dyDescent="0.25">
      <c r="A95" s="375"/>
      <c r="B95" s="370"/>
      <c r="C95" s="370"/>
      <c r="D95" s="198" t="s">
        <v>18</v>
      </c>
      <c r="E95" s="208"/>
      <c r="F95" s="208"/>
      <c r="G95" s="208"/>
      <c r="H95" s="208"/>
      <c r="I95" s="208"/>
      <c r="J95" s="208"/>
      <c r="K95" s="197">
        <f t="shared" si="43"/>
        <v>0</v>
      </c>
      <c r="R95" s="185"/>
      <c r="S95" s="185"/>
    </row>
    <row r="96" spans="1:19" ht="12" thickBot="1" x14ac:dyDescent="0.25">
      <c r="A96" s="375"/>
      <c r="B96" s="370"/>
      <c r="C96" s="370"/>
      <c r="D96" s="198" t="s">
        <v>17</v>
      </c>
      <c r="E96" s="206">
        <f>'Приложение 3'!E33</f>
        <v>25</v>
      </c>
      <c r="F96" s="206">
        <f>'Приложение 3'!F33</f>
        <v>25</v>
      </c>
      <c r="G96" s="206">
        <f>'Приложение 3'!G33</f>
        <v>25</v>
      </c>
      <c r="H96" s="206">
        <f>'Приложение 3'!H33</f>
        <v>25</v>
      </c>
      <c r="I96" s="206">
        <f>'Приложение 3'!I33</f>
        <v>25</v>
      </c>
      <c r="J96" s="206">
        <f>'Приложение 3'!J33</f>
        <v>25</v>
      </c>
      <c r="K96" s="197">
        <f t="shared" si="43"/>
        <v>150</v>
      </c>
      <c r="M96" s="184" t="s">
        <v>105</v>
      </c>
      <c r="Q96" s="186"/>
      <c r="R96" s="185"/>
      <c r="S96" s="185"/>
    </row>
    <row r="97" spans="1:19" ht="12" thickBot="1" x14ac:dyDescent="0.25">
      <c r="A97" s="375"/>
      <c r="B97" s="370"/>
      <c r="C97" s="370"/>
      <c r="D97" s="198" t="s">
        <v>16</v>
      </c>
      <c r="E97" s="206">
        <v>0</v>
      </c>
      <c r="F97" s="206">
        <v>0</v>
      </c>
      <c r="G97" s="206">
        <v>0</v>
      </c>
      <c r="H97" s="206">
        <v>0</v>
      </c>
      <c r="I97" s="206">
        <v>0</v>
      </c>
      <c r="J97" s="206">
        <v>0</v>
      </c>
      <c r="K97" s="197">
        <f t="shared" si="43"/>
        <v>0</v>
      </c>
      <c r="R97" s="185"/>
      <c r="S97" s="185"/>
    </row>
    <row r="98" spans="1:19" ht="23.25" thickBot="1" x14ac:dyDescent="0.25">
      <c r="A98" s="375"/>
      <c r="B98" s="370"/>
      <c r="C98" s="370"/>
      <c r="D98" s="198" t="s">
        <v>15</v>
      </c>
      <c r="E98" s="206">
        <v>0</v>
      </c>
      <c r="F98" s="206">
        <v>0</v>
      </c>
      <c r="G98" s="206">
        <v>0</v>
      </c>
      <c r="H98" s="206">
        <v>0</v>
      </c>
      <c r="I98" s="206">
        <v>0</v>
      </c>
      <c r="J98" s="206">
        <v>0</v>
      </c>
      <c r="K98" s="197">
        <f t="shared" si="43"/>
        <v>0</v>
      </c>
      <c r="R98" s="185"/>
      <c r="S98" s="185"/>
    </row>
    <row r="99" spans="1:19" ht="12" thickBot="1" x14ac:dyDescent="0.25">
      <c r="A99" s="376"/>
      <c r="B99" s="371"/>
      <c r="C99" s="371"/>
      <c r="D99" s="199" t="s">
        <v>14</v>
      </c>
      <c r="E99" s="206">
        <v>0</v>
      </c>
      <c r="F99" s="206">
        <v>0</v>
      </c>
      <c r="G99" s="206">
        <v>0</v>
      </c>
      <c r="H99" s="206">
        <v>0</v>
      </c>
      <c r="I99" s="206">
        <v>0</v>
      </c>
      <c r="J99" s="206">
        <v>0</v>
      </c>
      <c r="K99" s="197">
        <f t="shared" si="43"/>
        <v>0</v>
      </c>
      <c r="R99" s="185"/>
      <c r="S99" s="185"/>
    </row>
    <row r="100" spans="1:19" ht="12" thickBot="1" x14ac:dyDescent="0.25">
      <c r="A100" s="374" t="s">
        <v>87</v>
      </c>
      <c r="B100" s="377" t="s">
        <v>38</v>
      </c>
      <c r="C100" s="377" t="s">
        <v>571</v>
      </c>
      <c r="D100" s="201" t="s">
        <v>7</v>
      </c>
      <c r="E100" s="215">
        <f>SUM(E101:E106)</f>
        <v>63118.492999999995</v>
      </c>
      <c r="F100" s="215">
        <f t="shared" ref="F100" si="48">SUM(F101:F106)</f>
        <v>64007.679000000004</v>
      </c>
      <c r="G100" s="215">
        <f t="shared" ref="G100:J100" si="49">SUM(G101:G106)</f>
        <v>47477.949000000001</v>
      </c>
      <c r="H100" s="215">
        <f t="shared" si="49"/>
        <v>47477.949000000001</v>
      </c>
      <c r="I100" s="215">
        <f t="shared" si="49"/>
        <v>47477.949000000001</v>
      </c>
      <c r="J100" s="215">
        <f t="shared" si="49"/>
        <v>47477.949000000001</v>
      </c>
      <c r="K100" s="197">
        <f t="shared" si="43"/>
        <v>317037.96799999999</v>
      </c>
      <c r="R100" s="185"/>
      <c r="S100" s="185"/>
    </row>
    <row r="101" spans="1:19" ht="12" thickBot="1" x14ac:dyDescent="0.25">
      <c r="A101" s="375"/>
      <c r="B101" s="378"/>
      <c r="C101" s="378"/>
      <c r="D101" s="202" t="s">
        <v>19</v>
      </c>
      <c r="E101" s="216">
        <v>102.32299999999999</v>
      </c>
      <c r="F101" s="217">
        <v>104.949</v>
      </c>
      <c r="G101" s="217">
        <v>104.949</v>
      </c>
      <c r="H101" s="217">
        <v>104.949</v>
      </c>
      <c r="I101" s="217">
        <v>104.949</v>
      </c>
      <c r="J101" s="217">
        <v>104.949</v>
      </c>
      <c r="K101" s="197">
        <f t="shared" si="43"/>
        <v>627.06799999999998</v>
      </c>
      <c r="M101" s="184" t="s">
        <v>109</v>
      </c>
      <c r="R101" s="185"/>
      <c r="S101" s="185"/>
    </row>
    <row r="102" spans="1:19" ht="12" thickBot="1" x14ac:dyDescent="0.25">
      <c r="A102" s="375"/>
      <c r="B102" s="378"/>
      <c r="C102" s="378"/>
      <c r="D102" s="202" t="s">
        <v>18</v>
      </c>
      <c r="E102" s="216">
        <v>46803</v>
      </c>
      <c r="F102" s="217">
        <v>47373</v>
      </c>
      <c r="G102" s="217">
        <v>47373</v>
      </c>
      <c r="H102" s="217">
        <v>47373</v>
      </c>
      <c r="I102" s="217">
        <v>47373</v>
      </c>
      <c r="J102" s="217">
        <v>47373</v>
      </c>
      <c r="K102" s="197">
        <f t="shared" si="43"/>
        <v>283668</v>
      </c>
      <c r="M102" s="184" t="s">
        <v>111</v>
      </c>
      <c r="R102" s="185"/>
      <c r="S102" s="185"/>
    </row>
    <row r="103" spans="1:19" ht="12" thickBot="1" x14ac:dyDescent="0.25">
      <c r="A103" s="375"/>
      <c r="B103" s="378"/>
      <c r="C103" s="378"/>
      <c r="D103" s="202" t="s">
        <v>17</v>
      </c>
      <c r="E103" s="218">
        <f>'Приложение 3'!E34</f>
        <v>16213.17</v>
      </c>
      <c r="F103" s="218">
        <f>'Приложение 3'!F34</f>
        <v>16529.73</v>
      </c>
      <c r="G103" s="218">
        <f>'Приложение 3'!G34</f>
        <v>0</v>
      </c>
      <c r="H103" s="218">
        <f>'Приложение 3'!H34</f>
        <v>0</v>
      </c>
      <c r="I103" s="218">
        <f>'Приложение 3'!I34</f>
        <v>0</v>
      </c>
      <c r="J103" s="218">
        <f>'Приложение 3'!J34</f>
        <v>0</v>
      </c>
      <c r="K103" s="197">
        <f t="shared" si="43"/>
        <v>32742.9</v>
      </c>
      <c r="M103" s="184" t="s">
        <v>110</v>
      </c>
      <c r="Q103" s="186"/>
      <c r="R103" s="185"/>
      <c r="S103" s="185"/>
    </row>
    <row r="104" spans="1:19" ht="12" thickBot="1" x14ac:dyDescent="0.25">
      <c r="A104" s="375"/>
      <c r="B104" s="378"/>
      <c r="C104" s="378"/>
      <c r="D104" s="202" t="s">
        <v>16</v>
      </c>
      <c r="E104" s="218"/>
      <c r="F104" s="217"/>
      <c r="G104" s="217"/>
      <c r="H104" s="217"/>
      <c r="I104" s="217"/>
      <c r="J104" s="217"/>
      <c r="K104" s="197">
        <f t="shared" si="43"/>
        <v>0</v>
      </c>
      <c r="M104" s="184" t="s">
        <v>107</v>
      </c>
      <c r="R104" s="185"/>
      <c r="S104" s="185"/>
    </row>
    <row r="105" spans="1:19" ht="23.25" thickBot="1" x14ac:dyDescent="0.25">
      <c r="A105" s="375"/>
      <c r="B105" s="378"/>
      <c r="C105" s="378"/>
      <c r="D105" s="202" t="s">
        <v>15</v>
      </c>
      <c r="E105" s="218">
        <v>0</v>
      </c>
      <c r="F105" s="217"/>
      <c r="G105" s="217"/>
      <c r="H105" s="217"/>
      <c r="I105" s="217"/>
      <c r="J105" s="217"/>
      <c r="K105" s="197">
        <f t="shared" si="43"/>
        <v>0</v>
      </c>
      <c r="R105" s="185"/>
      <c r="S105" s="185"/>
    </row>
    <row r="106" spans="1:19" ht="12" thickBot="1" x14ac:dyDescent="0.25">
      <c r="A106" s="376"/>
      <c r="B106" s="379"/>
      <c r="C106" s="379"/>
      <c r="D106" s="203" t="s">
        <v>14</v>
      </c>
      <c r="E106" s="218">
        <v>0</v>
      </c>
      <c r="F106" s="217"/>
      <c r="G106" s="217"/>
      <c r="H106" s="217"/>
      <c r="I106" s="217"/>
      <c r="J106" s="217"/>
      <c r="K106" s="197">
        <f t="shared" si="43"/>
        <v>0</v>
      </c>
      <c r="R106" s="185"/>
      <c r="S106" s="185"/>
    </row>
    <row r="107" spans="1:19" ht="12" thickBot="1" x14ac:dyDescent="0.25">
      <c r="A107" s="374" t="s">
        <v>88</v>
      </c>
      <c r="B107" s="369" t="s">
        <v>38</v>
      </c>
      <c r="C107" s="369" t="s">
        <v>45</v>
      </c>
      <c r="D107" s="196" t="s">
        <v>7</v>
      </c>
      <c r="E107" s="209">
        <f t="shared" ref="E107:F107" si="50">SUM(E108:E113)</f>
        <v>45</v>
      </c>
      <c r="F107" s="209">
        <f t="shared" si="50"/>
        <v>45</v>
      </c>
      <c r="G107" s="209">
        <f t="shared" ref="G107:J107" si="51">SUM(G108:G113)</f>
        <v>45</v>
      </c>
      <c r="H107" s="209">
        <f t="shared" si="51"/>
        <v>45</v>
      </c>
      <c r="I107" s="209">
        <f t="shared" si="51"/>
        <v>45</v>
      </c>
      <c r="J107" s="209">
        <f t="shared" si="51"/>
        <v>45</v>
      </c>
      <c r="K107" s="197">
        <f t="shared" si="43"/>
        <v>270</v>
      </c>
      <c r="R107" s="185"/>
      <c r="S107" s="185"/>
    </row>
    <row r="108" spans="1:19" ht="12" thickBot="1" x14ac:dyDescent="0.25">
      <c r="A108" s="375"/>
      <c r="B108" s="370"/>
      <c r="C108" s="370"/>
      <c r="D108" s="198" t="s">
        <v>19</v>
      </c>
      <c r="E108" s="206">
        <v>0</v>
      </c>
      <c r="F108" s="219"/>
      <c r="G108" s="219"/>
      <c r="H108" s="219"/>
      <c r="I108" s="219"/>
      <c r="J108" s="219"/>
      <c r="K108" s="197">
        <f t="shared" si="43"/>
        <v>0</v>
      </c>
      <c r="R108" s="185"/>
      <c r="S108" s="185"/>
    </row>
    <row r="109" spans="1:19" ht="12" thickBot="1" x14ac:dyDescent="0.25">
      <c r="A109" s="375"/>
      <c r="B109" s="370"/>
      <c r="C109" s="370"/>
      <c r="D109" s="198" t="s">
        <v>18</v>
      </c>
      <c r="E109" s="206">
        <v>0</v>
      </c>
      <c r="F109" s="219"/>
      <c r="G109" s="219"/>
      <c r="H109" s="219"/>
      <c r="I109" s="219"/>
      <c r="J109" s="219"/>
      <c r="K109" s="197">
        <f t="shared" si="43"/>
        <v>0</v>
      </c>
      <c r="R109" s="185"/>
      <c r="S109" s="185"/>
    </row>
    <row r="110" spans="1:19" ht="12" thickBot="1" x14ac:dyDescent="0.25">
      <c r="A110" s="375"/>
      <c r="B110" s="370"/>
      <c r="C110" s="370"/>
      <c r="D110" s="198" t="s">
        <v>17</v>
      </c>
      <c r="E110" s="206">
        <f>'Приложение 3'!E35</f>
        <v>45</v>
      </c>
      <c r="F110" s="206">
        <f>'Приложение 3'!F35</f>
        <v>45</v>
      </c>
      <c r="G110" s="206">
        <f>'Приложение 3'!G35</f>
        <v>45</v>
      </c>
      <c r="H110" s="206">
        <f>'Приложение 3'!H35</f>
        <v>45</v>
      </c>
      <c r="I110" s="206">
        <f>'Приложение 3'!I35</f>
        <v>45</v>
      </c>
      <c r="J110" s="206">
        <f>'Приложение 3'!J35</f>
        <v>45</v>
      </c>
      <c r="K110" s="197">
        <f t="shared" si="43"/>
        <v>270</v>
      </c>
      <c r="M110" s="184" t="s">
        <v>101</v>
      </c>
      <c r="Q110" s="186"/>
      <c r="R110" s="185"/>
      <c r="S110" s="185"/>
    </row>
    <row r="111" spans="1:19" ht="12" thickBot="1" x14ac:dyDescent="0.25">
      <c r="A111" s="375"/>
      <c r="B111" s="370"/>
      <c r="C111" s="370"/>
      <c r="D111" s="198" t="s">
        <v>16</v>
      </c>
      <c r="E111" s="206">
        <v>0</v>
      </c>
      <c r="F111" s="219"/>
      <c r="G111" s="219"/>
      <c r="H111" s="219"/>
      <c r="I111" s="219"/>
      <c r="J111" s="219"/>
      <c r="K111" s="197">
        <f t="shared" si="43"/>
        <v>0</v>
      </c>
      <c r="R111" s="185"/>
      <c r="S111" s="185"/>
    </row>
    <row r="112" spans="1:19" ht="23.25" thickBot="1" x14ac:dyDescent="0.25">
      <c r="A112" s="375"/>
      <c r="B112" s="370"/>
      <c r="C112" s="370"/>
      <c r="D112" s="198" t="s">
        <v>15</v>
      </c>
      <c r="E112" s="206">
        <v>0</v>
      </c>
      <c r="F112" s="219"/>
      <c r="G112" s="219"/>
      <c r="H112" s="219"/>
      <c r="I112" s="219"/>
      <c r="J112" s="219"/>
      <c r="K112" s="197">
        <f t="shared" si="43"/>
        <v>0</v>
      </c>
      <c r="R112" s="185"/>
      <c r="S112" s="185"/>
    </row>
    <row r="113" spans="1:17" ht="12" thickBot="1" x14ac:dyDescent="0.25">
      <c r="A113" s="376"/>
      <c r="B113" s="371"/>
      <c r="C113" s="371"/>
      <c r="D113" s="199" t="s">
        <v>14</v>
      </c>
      <c r="E113" s="206">
        <v>0</v>
      </c>
      <c r="F113" s="219"/>
      <c r="G113" s="219"/>
      <c r="H113" s="219"/>
      <c r="I113" s="219"/>
      <c r="J113" s="219"/>
      <c r="K113" s="197">
        <f t="shared" si="43"/>
        <v>0</v>
      </c>
    </row>
    <row r="114" spans="1:17" ht="12" thickBot="1" x14ac:dyDescent="0.25">
      <c r="A114" s="374" t="s">
        <v>89</v>
      </c>
      <c r="B114" s="369" t="s">
        <v>38</v>
      </c>
      <c r="C114" s="369" t="s">
        <v>84</v>
      </c>
      <c r="D114" s="196" t="s">
        <v>7</v>
      </c>
      <c r="E114" s="209">
        <f t="shared" ref="E114" si="52">SUM(E115:E120)</f>
        <v>0</v>
      </c>
      <c r="F114" s="209">
        <f t="shared" ref="F114:J114" si="53">SUM(F115:F120)</f>
        <v>0</v>
      </c>
      <c r="G114" s="209">
        <f t="shared" si="53"/>
        <v>0</v>
      </c>
      <c r="H114" s="209">
        <f t="shared" si="53"/>
        <v>0</v>
      </c>
      <c r="I114" s="209">
        <f t="shared" si="53"/>
        <v>0</v>
      </c>
      <c r="J114" s="209">
        <f t="shared" si="53"/>
        <v>0</v>
      </c>
      <c r="K114" s="197">
        <f t="shared" si="43"/>
        <v>0</v>
      </c>
    </row>
    <row r="115" spans="1:17" ht="12" thickBot="1" x14ac:dyDescent="0.25">
      <c r="A115" s="375"/>
      <c r="B115" s="370"/>
      <c r="C115" s="370"/>
      <c r="D115" s="198" t="s">
        <v>19</v>
      </c>
      <c r="E115" s="206">
        <v>0</v>
      </c>
      <c r="F115" s="206">
        <v>0</v>
      </c>
      <c r="G115" s="206">
        <v>0</v>
      </c>
      <c r="H115" s="206">
        <v>0</v>
      </c>
      <c r="I115" s="206">
        <v>0</v>
      </c>
      <c r="J115" s="206">
        <v>0</v>
      </c>
      <c r="K115" s="197">
        <f t="shared" si="43"/>
        <v>0</v>
      </c>
    </row>
    <row r="116" spans="1:17" ht="12" thickBot="1" x14ac:dyDescent="0.25">
      <c r="A116" s="375"/>
      <c r="B116" s="370"/>
      <c r="C116" s="370"/>
      <c r="D116" s="198" t="s">
        <v>18</v>
      </c>
      <c r="E116" s="206">
        <v>0</v>
      </c>
      <c r="F116" s="206">
        <v>0</v>
      </c>
      <c r="G116" s="206">
        <v>0</v>
      </c>
      <c r="H116" s="206">
        <v>0</v>
      </c>
      <c r="I116" s="206">
        <v>0</v>
      </c>
      <c r="J116" s="206">
        <v>0</v>
      </c>
      <c r="K116" s="197">
        <f t="shared" si="43"/>
        <v>0</v>
      </c>
    </row>
    <row r="117" spans="1:17" ht="12" thickBot="1" x14ac:dyDescent="0.25">
      <c r="A117" s="375"/>
      <c r="B117" s="370"/>
      <c r="C117" s="370"/>
      <c r="D117" s="198" t="s">
        <v>17</v>
      </c>
      <c r="E117" s="206">
        <f>'Приложение 3'!E36</f>
        <v>0</v>
      </c>
      <c r="F117" s="206">
        <f>'Приложение 3'!F36</f>
        <v>0</v>
      </c>
      <c r="G117" s="206">
        <f>'Приложение 3'!G36</f>
        <v>0</v>
      </c>
      <c r="H117" s="206">
        <f>'Приложение 3'!H36</f>
        <v>0</v>
      </c>
      <c r="I117" s="206">
        <f>'Приложение 3'!I36</f>
        <v>0</v>
      </c>
      <c r="J117" s="206">
        <f>'Приложение 3'!J36</f>
        <v>0</v>
      </c>
      <c r="K117" s="197">
        <f t="shared" si="43"/>
        <v>0</v>
      </c>
      <c r="Q117" s="186"/>
    </row>
    <row r="118" spans="1:17" ht="12" thickBot="1" x14ac:dyDescent="0.25">
      <c r="A118" s="375"/>
      <c r="B118" s="370"/>
      <c r="C118" s="370"/>
      <c r="D118" s="198" t="s">
        <v>16</v>
      </c>
      <c r="E118" s="206">
        <v>0</v>
      </c>
      <c r="F118" s="206">
        <v>0</v>
      </c>
      <c r="G118" s="206">
        <v>0</v>
      </c>
      <c r="H118" s="206">
        <v>0</v>
      </c>
      <c r="I118" s="206">
        <v>0</v>
      </c>
      <c r="J118" s="206">
        <v>0</v>
      </c>
      <c r="K118" s="197">
        <f t="shared" si="43"/>
        <v>0</v>
      </c>
    </row>
    <row r="119" spans="1:17" ht="23.25" thickBot="1" x14ac:dyDescent="0.25">
      <c r="A119" s="375"/>
      <c r="B119" s="370"/>
      <c r="C119" s="370"/>
      <c r="D119" s="198" t="s">
        <v>15</v>
      </c>
      <c r="E119" s="206">
        <v>0</v>
      </c>
      <c r="F119" s="206">
        <v>0</v>
      </c>
      <c r="G119" s="206">
        <v>0</v>
      </c>
      <c r="H119" s="206">
        <v>0</v>
      </c>
      <c r="I119" s="206">
        <v>0</v>
      </c>
      <c r="J119" s="206">
        <v>0</v>
      </c>
      <c r="K119" s="197">
        <f t="shared" si="43"/>
        <v>0</v>
      </c>
    </row>
    <row r="120" spans="1:17" ht="12" thickBot="1" x14ac:dyDescent="0.25">
      <c r="A120" s="376"/>
      <c r="B120" s="371"/>
      <c r="C120" s="371"/>
      <c r="D120" s="199" t="s">
        <v>14</v>
      </c>
      <c r="E120" s="206">
        <v>0</v>
      </c>
      <c r="F120" s="206">
        <v>0</v>
      </c>
      <c r="G120" s="206">
        <v>0</v>
      </c>
      <c r="H120" s="206">
        <v>0</v>
      </c>
      <c r="I120" s="206">
        <v>0</v>
      </c>
      <c r="J120" s="206">
        <v>0</v>
      </c>
      <c r="K120" s="197">
        <f t="shared" si="43"/>
        <v>0</v>
      </c>
    </row>
    <row r="121" spans="1:17" ht="15" customHeight="1" thickBot="1" x14ac:dyDescent="0.25">
      <c r="A121" s="363" t="s">
        <v>454</v>
      </c>
      <c r="B121" s="369" t="s">
        <v>38</v>
      </c>
      <c r="C121" s="366" t="s">
        <v>673</v>
      </c>
      <c r="D121" s="196" t="s">
        <v>7</v>
      </c>
      <c r="E121" s="209">
        <f t="shared" ref="E121" si="54">SUM(E122:E127)</f>
        <v>10</v>
      </c>
      <c r="F121" s="209">
        <f t="shared" ref="F121:J121" si="55">SUM(F122:F127)</f>
        <v>10</v>
      </c>
      <c r="G121" s="209">
        <f t="shared" si="55"/>
        <v>10</v>
      </c>
      <c r="H121" s="209">
        <f t="shared" si="55"/>
        <v>10</v>
      </c>
      <c r="I121" s="209">
        <f t="shared" si="55"/>
        <v>10</v>
      </c>
      <c r="J121" s="209">
        <f t="shared" si="55"/>
        <v>10</v>
      </c>
      <c r="K121" s="197">
        <f t="shared" si="43"/>
        <v>60</v>
      </c>
    </row>
    <row r="122" spans="1:17" ht="12" thickBot="1" x14ac:dyDescent="0.25">
      <c r="A122" s="364"/>
      <c r="B122" s="370"/>
      <c r="C122" s="367"/>
      <c r="D122" s="198" t="s">
        <v>19</v>
      </c>
      <c r="E122" s="206">
        <v>0</v>
      </c>
      <c r="F122" s="206">
        <v>0</v>
      </c>
      <c r="G122" s="206">
        <v>0</v>
      </c>
      <c r="H122" s="206">
        <v>0</v>
      </c>
      <c r="I122" s="206">
        <v>0</v>
      </c>
      <c r="J122" s="206">
        <v>0</v>
      </c>
      <c r="K122" s="197">
        <f t="shared" si="43"/>
        <v>0</v>
      </c>
    </row>
    <row r="123" spans="1:17" ht="12" thickBot="1" x14ac:dyDescent="0.25">
      <c r="A123" s="364"/>
      <c r="B123" s="370"/>
      <c r="C123" s="367"/>
      <c r="D123" s="198" t="s">
        <v>18</v>
      </c>
      <c r="E123" s="206">
        <v>0</v>
      </c>
      <c r="F123" s="206">
        <v>0</v>
      </c>
      <c r="G123" s="206">
        <v>0</v>
      </c>
      <c r="H123" s="206">
        <v>0</v>
      </c>
      <c r="I123" s="206">
        <v>0</v>
      </c>
      <c r="J123" s="206">
        <v>0</v>
      </c>
      <c r="K123" s="197">
        <f t="shared" si="43"/>
        <v>0</v>
      </c>
    </row>
    <row r="124" spans="1:17" ht="12" thickBot="1" x14ac:dyDescent="0.25">
      <c r="A124" s="364"/>
      <c r="B124" s="370"/>
      <c r="C124" s="367"/>
      <c r="D124" s="198" t="s">
        <v>17</v>
      </c>
      <c r="E124" s="206">
        <f>'Приложение 3'!E39</f>
        <v>10</v>
      </c>
      <c r="F124" s="206">
        <f>'Приложение 3'!F39</f>
        <v>10</v>
      </c>
      <c r="G124" s="206">
        <f>'Приложение 3'!G39</f>
        <v>10</v>
      </c>
      <c r="H124" s="206">
        <f>'Приложение 3'!H39</f>
        <v>10</v>
      </c>
      <c r="I124" s="206">
        <f>'Приложение 3'!I39</f>
        <v>10</v>
      </c>
      <c r="J124" s="206">
        <f>'Приложение 3'!J39</f>
        <v>10</v>
      </c>
      <c r="K124" s="197">
        <f t="shared" si="43"/>
        <v>60</v>
      </c>
    </row>
    <row r="125" spans="1:17" ht="12" thickBot="1" x14ac:dyDescent="0.25">
      <c r="A125" s="364"/>
      <c r="B125" s="370"/>
      <c r="C125" s="367"/>
      <c r="D125" s="198" t="s">
        <v>16</v>
      </c>
      <c r="E125" s="206">
        <v>0</v>
      </c>
      <c r="F125" s="206">
        <v>0</v>
      </c>
      <c r="G125" s="206">
        <v>0</v>
      </c>
      <c r="H125" s="206">
        <v>0</v>
      </c>
      <c r="I125" s="206">
        <v>0</v>
      </c>
      <c r="J125" s="206">
        <v>0</v>
      </c>
      <c r="K125" s="197">
        <f t="shared" si="43"/>
        <v>0</v>
      </c>
    </row>
    <row r="126" spans="1:17" ht="23.25" thickBot="1" x14ac:dyDescent="0.25">
      <c r="A126" s="364"/>
      <c r="B126" s="370"/>
      <c r="C126" s="367"/>
      <c r="D126" s="198" t="s">
        <v>15</v>
      </c>
      <c r="E126" s="206">
        <v>0</v>
      </c>
      <c r="F126" s="206">
        <v>0</v>
      </c>
      <c r="G126" s="206">
        <v>0</v>
      </c>
      <c r="H126" s="206">
        <v>0</v>
      </c>
      <c r="I126" s="206">
        <v>0</v>
      </c>
      <c r="J126" s="206">
        <v>0</v>
      </c>
      <c r="K126" s="197">
        <f t="shared" si="43"/>
        <v>0</v>
      </c>
    </row>
    <row r="127" spans="1:17" ht="12" thickBot="1" x14ac:dyDescent="0.25">
      <c r="A127" s="365"/>
      <c r="B127" s="371"/>
      <c r="C127" s="368"/>
      <c r="D127" s="199" t="s">
        <v>14</v>
      </c>
      <c r="E127" s="206">
        <v>0</v>
      </c>
      <c r="F127" s="206">
        <v>0</v>
      </c>
      <c r="G127" s="206">
        <v>0</v>
      </c>
      <c r="H127" s="206">
        <v>0</v>
      </c>
      <c r="I127" s="206">
        <v>0</v>
      </c>
      <c r="J127" s="206">
        <v>0</v>
      </c>
      <c r="K127" s="197">
        <f t="shared" si="43"/>
        <v>0</v>
      </c>
    </row>
    <row r="128" spans="1:17" ht="15" customHeight="1" thickBot="1" x14ac:dyDescent="0.25">
      <c r="A128" s="363" t="s">
        <v>494</v>
      </c>
      <c r="B128" s="369" t="s">
        <v>38</v>
      </c>
      <c r="C128" s="366" t="s">
        <v>603</v>
      </c>
      <c r="D128" s="196" t="s">
        <v>7</v>
      </c>
      <c r="E128" s="209">
        <f t="shared" ref="E128" si="56">SUM(E129:E134)</f>
        <v>0</v>
      </c>
      <c r="F128" s="209">
        <f t="shared" ref="F128:J128" si="57">SUM(F129:F134)</f>
        <v>0</v>
      </c>
      <c r="G128" s="209">
        <f t="shared" si="57"/>
        <v>0</v>
      </c>
      <c r="H128" s="209">
        <f t="shared" si="57"/>
        <v>0</v>
      </c>
      <c r="I128" s="209">
        <f t="shared" si="57"/>
        <v>0</v>
      </c>
      <c r="J128" s="209">
        <f t="shared" si="57"/>
        <v>0</v>
      </c>
      <c r="K128" s="197">
        <f t="shared" si="43"/>
        <v>0</v>
      </c>
    </row>
    <row r="129" spans="1:11" ht="12" thickBot="1" x14ac:dyDescent="0.25">
      <c r="A129" s="364"/>
      <c r="B129" s="370"/>
      <c r="C129" s="367"/>
      <c r="D129" s="198" t="s">
        <v>19</v>
      </c>
      <c r="E129" s="206">
        <v>0</v>
      </c>
      <c r="F129" s="206">
        <v>0</v>
      </c>
      <c r="G129" s="206">
        <v>0</v>
      </c>
      <c r="H129" s="206">
        <v>0</v>
      </c>
      <c r="I129" s="206">
        <v>0</v>
      </c>
      <c r="J129" s="206">
        <v>0</v>
      </c>
      <c r="K129" s="197">
        <f t="shared" si="43"/>
        <v>0</v>
      </c>
    </row>
    <row r="130" spans="1:11" ht="12" thickBot="1" x14ac:dyDescent="0.25">
      <c r="A130" s="364"/>
      <c r="B130" s="370"/>
      <c r="C130" s="367"/>
      <c r="D130" s="198" t="s">
        <v>18</v>
      </c>
      <c r="E130" s="206">
        <v>0</v>
      </c>
      <c r="F130" s="206">
        <v>0</v>
      </c>
      <c r="G130" s="206">
        <v>0</v>
      </c>
      <c r="H130" s="206">
        <v>0</v>
      </c>
      <c r="I130" s="206">
        <v>0</v>
      </c>
      <c r="J130" s="206">
        <v>0</v>
      </c>
      <c r="K130" s="197">
        <f t="shared" si="43"/>
        <v>0</v>
      </c>
    </row>
    <row r="131" spans="1:11" ht="12" thickBot="1" x14ac:dyDescent="0.25">
      <c r="A131" s="364"/>
      <c r="B131" s="370"/>
      <c r="C131" s="367"/>
      <c r="D131" s="198" t="s">
        <v>17</v>
      </c>
      <c r="E131" s="206">
        <f>'Приложение 3'!E40</f>
        <v>0</v>
      </c>
      <c r="F131" s="206">
        <f>'Приложение 3'!F40</f>
        <v>0</v>
      </c>
      <c r="G131" s="206">
        <f>'Приложение 3'!G40</f>
        <v>0</v>
      </c>
      <c r="H131" s="206">
        <f>'Приложение 3'!H40</f>
        <v>0</v>
      </c>
      <c r="I131" s="206">
        <f>'Приложение 3'!I40</f>
        <v>0</v>
      </c>
      <c r="J131" s="206">
        <f>'Приложение 3'!J40</f>
        <v>0</v>
      </c>
      <c r="K131" s="197">
        <f t="shared" si="43"/>
        <v>0</v>
      </c>
    </row>
    <row r="132" spans="1:11" ht="12" thickBot="1" x14ac:dyDescent="0.25">
      <c r="A132" s="364"/>
      <c r="B132" s="370"/>
      <c r="C132" s="367"/>
      <c r="D132" s="198" t="s">
        <v>16</v>
      </c>
      <c r="E132" s="206">
        <v>0</v>
      </c>
      <c r="F132" s="206">
        <v>0</v>
      </c>
      <c r="G132" s="206">
        <v>0</v>
      </c>
      <c r="H132" s="206">
        <v>0</v>
      </c>
      <c r="I132" s="206">
        <v>0</v>
      </c>
      <c r="J132" s="206">
        <v>0</v>
      </c>
      <c r="K132" s="197">
        <f t="shared" si="43"/>
        <v>0</v>
      </c>
    </row>
    <row r="133" spans="1:11" ht="23.25" thickBot="1" x14ac:dyDescent="0.25">
      <c r="A133" s="364"/>
      <c r="B133" s="370"/>
      <c r="C133" s="367"/>
      <c r="D133" s="198" t="s">
        <v>15</v>
      </c>
      <c r="E133" s="206">
        <v>0</v>
      </c>
      <c r="F133" s="206">
        <v>0</v>
      </c>
      <c r="G133" s="206">
        <v>0</v>
      </c>
      <c r="H133" s="206">
        <v>0</v>
      </c>
      <c r="I133" s="206">
        <v>0</v>
      </c>
      <c r="J133" s="206">
        <v>0</v>
      </c>
      <c r="K133" s="197">
        <f t="shared" si="43"/>
        <v>0</v>
      </c>
    </row>
    <row r="134" spans="1:11" ht="27.75" customHeight="1" thickBot="1" x14ac:dyDescent="0.25">
      <c r="A134" s="365"/>
      <c r="B134" s="371"/>
      <c r="C134" s="368"/>
      <c r="D134" s="199" t="s">
        <v>14</v>
      </c>
      <c r="E134" s="206">
        <v>0</v>
      </c>
      <c r="F134" s="206">
        <v>0</v>
      </c>
      <c r="G134" s="206">
        <v>0</v>
      </c>
      <c r="H134" s="206">
        <v>0</v>
      </c>
      <c r="I134" s="206">
        <v>0</v>
      </c>
      <c r="J134" s="206">
        <v>0</v>
      </c>
      <c r="K134" s="197">
        <f t="shared" si="43"/>
        <v>0</v>
      </c>
    </row>
    <row r="135" spans="1:11" ht="15" customHeight="1" thickBot="1" x14ac:dyDescent="0.25">
      <c r="A135" s="363" t="s">
        <v>585</v>
      </c>
      <c r="B135" s="369" t="s">
        <v>38</v>
      </c>
      <c r="C135" s="366" t="s">
        <v>586</v>
      </c>
      <c r="D135" s="196" t="s">
        <v>7</v>
      </c>
      <c r="E135" s="209">
        <f t="shared" ref="E135:F135" si="58">SUM(E136:E141)</f>
        <v>18849.7</v>
      </c>
      <c r="F135" s="209">
        <f t="shared" si="58"/>
        <v>19022.8</v>
      </c>
      <c r="G135" s="209">
        <f t="shared" ref="G135:J135" si="59">SUM(G136:G141)</f>
        <v>19023.8</v>
      </c>
      <c r="H135" s="209">
        <f t="shared" si="59"/>
        <v>19024.8</v>
      </c>
      <c r="I135" s="209">
        <f t="shared" si="59"/>
        <v>19025.8</v>
      </c>
      <c r="J135" s="209">
        <f t="shared" si="59"/>
        <v>19026.8</v>
      </c>
      <c r="K135" s="197">
        <f t="shared" si="43"/>
        <v>113973.70000000001</v>
      </c>
    </row>
    <row r="136" spans="1:11" ht="12" thickBot="1" x14ac:dyDescent="0.25">
      <c r="A136" s="364"/>
      <c r="B136" s="370"/>
      <c r="C136" s="367"/>
      <c r="D136" s="198" t="s">
        <v>19</v>
      </c>
      <c r="E136" s="206">
        <v>0</v>
      </c>
      <c r="F136" s="219"/>
      <c r="G136" s="219"/>
      <c r="H136" s="219"/>
      <c r="I136" s="219"/>
      <c r="J136" s="219"/>
      <c r="K136" s="197">
        <f t="shared" si="43"/>
        <v>0</v>
      </c>
    </row>
    <row r="137" spans="1:11" ht="12" thickBot="1" x14ac:dyDescent="0.25">
      <c r="A137" s="364"/>
      <c r="B137" s="370"/>
      <c r="C137" s="367"/>
      <c r="D137" s="198" t="s">
        <v>18</v>
      </c>
      <c r="E137" s="206">
        <v>6773.2</v>
      </c>
      <c r="F137" s="219">
        <v>6912.8</v>
      </c>
      <c r="G137" s="219">
        <v>6913.8</v>
      </c>
      <c r="H137" s="219">
        <v>6914.8</v>
      </c>
      <c r="I137" s="219">
        <v>6915.8</v>
      </c>
      <c r="J137" s="219">
        <v>6916.8</v>
      </c>
      <c r="K137" s="197">
        <f t="shared" si="43"/>
        <v>41347.200000000004</v>
      </c>
    </row>
    <row r="138" spans="1:11" ht="12" thickBot="1" x14ac:dyDescent="0.25">
      <c r="A138" s="364"/>
      <c r="B138" s="370"/>
      <c r="C138" s="367"/>
      <c r="D138" s="198" t="s">
        <v>17</v>
      </c>
      <c r="E138" s="206">
        <f>'Приложение 3'!E41</f>
        <v>12076.5</v>
      </c>
      <c r="F138" s="206">
        <f>'Приложение 3'!F41</f>
        <v>12110</v>
      </c>
      <c r="G138" s="206">
        <f>'Приложение 3'!G41</f>
        <v>12110</v>
      </c>
      <c r="H138" s="206">
        <f>'Приложение 3'!H41</f>
        <v>12110</v>
      </c>
      <c r="I138" s="206">
        <f>'Приложение 3'!I41</f>
        <v>12110</v>
      </c>
      <c r="J138" s="206">
        <f>'Приложение 3'!J41</f>
        <v>12110</v>
      </c>
      <c r="K138" s="197">
        <f t="shared" si="43"/>
        <v>72626.5</v>
      </c>
    </row>
    <row r="139" spans="1:11" ht="12" thickBot="1" x14ac:dyDescent="0.25">
      <c r="A139" s="364"/>
      <c r="B139" s="370"/>
      <c r="C139" s="367"/>
      <c r="D139" s="198" t="s">
        <v>16</v>
      </c>
      <c r="E139" s="206">
        <v>0</v>
      </c>
      <c r="F139" s="206">
        <v>0</v>
      </c>
      <c r="G139" s="206">
        <v>0</v>
      </c>
      <c r="H139" s="206">
        <v>0</v>
      </c>
      <c r="I139" s="206">
        <v>0</v>
      </c>
      <c r="J139" s="206">
        <v>0</v>
      </c>
      <c r="K139" s="197">
        <f t="shared" si="43"/>
        <v>0</v>
      </c>
    </row>
    <row r="140" spans="1:11" ht="23.25" thickBot="1" x14ac:dyDescent="0.25">
      <c r="A140" s="364"/>
      <c r="B140" s="370"/>
      <c r="C140" s="367"/>
      <c r="D140" s="198" t="s">
        <v>15</v>
      </c>
      <c r="E140" s="206">
        <v>0</v>
      </c>
      <c r="F140" s="206">
        <v>0</v>
      </c>
      <c r="G140" s="206">
        <v>0</v>
      </c>
      <c r="H140" s="206">
        <v>0</v>
      </c>
      <c r="I140" s="206">
        <v>0</v>
      </c>
      <c r="J140" s="206">
        <v>0</v>
      </c>
      <c r="K140" s="197">
        <f t="shared" si="43"/>
        <v>0</v>
      </c>
    </row>
    <row r="141" spans="1:11" ht="18.75" customHeight="1" thickBot="1" x14ac:dyDescent="0.25">
      <c r="A141" s="365"/>
      <c r="B141" s="371"/>
      <c r="C141" s="368"/>
      <c r="D141" s="199" t="s">
        <v>14</v>
      </c>
      <c r="E141" s="206">
        <v>0</v>
      </c>
      <c r="F141" s="206">
        <v>0</v>
      </c>
      <c r="G141" s="206">
        <v>0</v>
      </c>
      <c r="H141" s="206">
        <v>0</v>
      </c>
      <c r="I141" s="206">
        <v>0</v>
      </c>
      <c r="J141" s="206">
        <v>0</v>
      </c>
      <c r="K141" s="197">
        <f t="shared" si="43"/>
        <v>0</v>
      </c>
    </row>
    <row r="142" spans="1:11" ht="15" customHeight="1" thickBot="1" x14ac:dyDescent="0.25">
      <c r="A142" s="363" t="s">
        <v>602</v>
      </c>
      <c r="B142" s="369" t="s">
        <v>38</v>
      </c>
      <c r="C142" s="366" t="s">
        <v>682</v>
      </c>
      <c r="D142" s="196" t="s">
        <v>7</v>
      </c>
      <c r="E142" s="209">
        <f t="shared" ref="E142:F142" si="60">SUM(E143:E148)</f>
        <v>1500</v>
      </c>
      <c r="F142" s="209">
        <f t="shared" si="60"/>
        <v>1500</v>
      </c>
      <c r="G142" s="209">
        <f t="shared" ref="G142:J142" si="61">SUM(G143:G148)</f>
        <v>1500</v>
      </c>
      <c r="H142" s="209">
        <f t="shared" si="61"/>
        <v>1500</v>
      </c>
      <c r="I142" s="209">
        <f t="shared" si="61"/>
        <v>1500</v>
      </c>
      <c r="J142" s="209">
        <f t="shared" si="61"/>
        <v>1500</v>
      </c>
      <c r="K142" s="197">
        <f t="shared" si="43"/>
        <v>9000</v>
      </c>
    </row>
    <row r="143" spans="1:11" ht="12" thickBot="1" x14ac:dyDescent="0.25">
      <c r="A143" s="364"/>
      <c r="B143" s="370"/>
      <c r="C143" s="367"/>
      <c r="D143" s="198" t="s">
        <v>19</v>
      </c>
      <c r="E143" s="206">
        <v>0</v>
      </c>
      <c r="F143" s="219"/>
      <c r="G143" s="219"/>
      <c r="H143" s="219"/>
      <c r="I143" s="219"/>
      <c r="J143" s="219"/>
      <c r="K143" s="197">
        <f t="shared" si="43"/>
        <v>0</v>
      </c>
    </row>
    <row r="144" spans="1:11" ht="12" thickBot="1" x14ac:dyDescent="0.25">
      <c r="A144" s="364"/>
      <c r="B144" s="370"/>
      <c r="C144" s="367"/>
      <c r="D144" s="198" t="s">
        <v>18</v>
      </c>
      <c r="E144" s="206"/>
      <c r="F144" s="219"/>
      <c r="G144" s="219"/>
      <c r="H144" s="219"/>
      <c r="I144" s="219"/>
      <c r="J144" s="219"/>
      <c r="K144" s="197">
        <f t="shared" si="43"/>
        <v>0</v>
      </c>
    </row>
    <row r="145" spans="1:11" ht="12" thickBot="1" x14ac:dyDescent="0.25">
      <c r="A145" s="364"/>
      <c r="B145" s="370"/>
      <c r="C145" s="367"/>
      <c r="D145" s="198" t="s">
        <v>17</v>
      </c>
      <c r="E145" s="206">
        <f>'Приложение 3'!E42</f>
        <v>1500</v>
      </c>
      <c r="F145" s="206">
        <f>'Приложение 3'!F42</f>
        <v>1500</v>
      </c>
      <c r="G145" s="206">
        <f>'Приложение 3'!G42</f>
        <v>1500</v>
      </c>
      <c r="H145" s="206">
        <f>'Приложение 3'!H42</f>
        <v>1500</v>
      </c>
      <c r="I145" s="206">
        <f>'Приложение 3'!I42</f>
        <v>1500</v>
      </c>
      <c r="J145" s="206">
        <f>'Приложение 3'!J42</f>
        <v>1500</v>
      </c>
      <c r="K145" s="197">
        <f t="shared" si="43"/>
        <v>9000</v>
      </c>
    </row>
    <row r="146" spans="1:11" ht="12" thickBot="1" x14ac:dyDescent="0.25">
      <c r="A146" s="364"/>
      <c r="B146" s="370"/>
      <c r="C146" s="367"/>
      <c r="D146" s="198" t="s">
        <v>16</v>
      </c>
      <c r="E146" s="206">
        <v>0</v>
      </c>
      <c r="F146" s="219"/>
      <c r="G146" s="219"/>
      <c r="H146" s="219"/>
      <c r="I146" s="219"/>
      <c r="J146" s="219"/>
      <c r="K146" s="197">
        <f t="shared" ref="K146:K209" si="62">SUM(E146:J146)</f>
        <v>0</v>
      </c>
    </row>
    <row r="147" spans="1:11" ht="23.25" thickBot="1" x14ac:dyDescent="0.25">
      <c r="A147" s="364"/>
      <c r="B147" s="370"/>
      <c r="C147" s="367"/>
      <c r="D147" s="198" t="s">
        <v>15</v>
      </c>
      <c r="E147" s="206">
        <v>0</v>
      </c>
      <c r="F147" s="206">
        <v>0</v>
      </c>
      <c r="G147" s="206">
        <v>0</v>
      </c>
      <c r="H147" s="206">
        <v>0</v>
      </c>
      <c r="I147" s="206">
        <v>0</v>
      </c>
      <c r="J147" s="206">
        <v>0</v>
      </c>
      <c r="K147" s="197">
        <f t="shared" si="62"/>
        <v>0</v>
      </c>
    </row>
    <row r="148" spans="1:11" ht="18" customHeight="1" thickBot="1" x14ac:dyDescent="0.25">
      <c r="A148" s="365"/>
      <c r="B148" s="371"/>
      <c r="C148" s="368"/>
      <c r="D148" s="199" t="s">
        <v>14</v>
      </c>
      <c r="E148" s="206">
        <v>0</v>
      </c>
      <c r="F148" s="206">
        <v>0</v>
      </c>
      <c r="G148" s="206">
        <v>0</v>
      </c>
      <c r="H148" s="206">
        <v>0</v>
      </c>
      <c r="I148" s="206">
        <v>0</v>
      </c>
      <c r="J148" s="206">
        <v>0</v>
      </c>
      <c r="K148" s="197">
        <f t="shared" si="62"/>
        <v>0</v>
      </c>
    </row>
    <row r="149" spans="1:11" ht="15" customHeight="1" thickBot="1" x14ac:dyDescent="0.25">
      <c r="A149" s="363" t="s">
        <v>607</v>
      </c>
      <c r="B149" s="369" t="s">
        <v>38</v>
      </c>
      <c r="C149" s="366" t="s">
        <v>637</v>
      </c>
      <c r="D149" s="196" t="s">
        <v>7</v>
      </c>
      <c r="E149" s="209">
        <f t="shared" ref="E149" si="63">SUM(E150:E155)</f>
        <v>27750.46</v>
      </c>
      <c r="F149" s="209">
        <f t="shared" ref="F149:J149" si="64">SUM(F150:F155)</f>
        <v>27857.86</v>
      </c>
      <c r="G149" s="209">
        <f t="shared" si="64"/>
        <v>945</v>
      </c>
      <c r="H149" s="209">
        <f t="shared" si="64"/>
        <v>945</v>
      </c>
      <c r="I149" s="209">
        <f t="shared" si="64"/>
        <v>945</v>
      </c>
      <c r="J149" s="209">
        <f t="shared" si="64"/>
        <v>945</v>
      </c>
      <c r="K149" s="197">
        <f t="shared" si="62"/>
        <v>59388.32</v>
      </c>
    </row>
    <row r="150" spans="1:11" ht="12" thickBot="1" x14ac:dyDescent="0.25">
      <c r="A150" s="364"/>
      <c r="B150" s="370"/>
      <c r="C150" s="367"/>
      <c r="D150" s="198" t="s">
        <v>19</v>
      </c>
      <c r="E150" s="206">
        <v>0</v>
      </c>
      <c r="F150" s="206">
        <v>0</v>
      </c>
      <c r="G150" s="206">
        <v>0</v>
      </c>
      <c r="H150" s="206">
        <v>0</v>
      </c>
      <c r="I150" s="206">
        <v>0</v>
      </c>
      <c r="J150" s="206">
        <v>0</v>
      </c>
      <c r="K150" s="197">
        <f t="shared" si="62"/>
        <v>0</v>
      </c>
    </row>
    <row r="151" spans="1:11" ht="12" thickBot="1" x14ac:dyDescent="0.25">
      <c r="A151" s="364"/>
      <c r="B151" s="370"/>
      <c r="C151" s="367"/>
      <c r="D151" s="198" t="s">
        <v>18</v>
      </c>
      <c r="E151" s="206">
        <v>901</v>
      </c>
      <c r="F151" s="206">
        <v>945</v>
      </c>
      <c r="G151" s="206">
        <v>945</v>
      </c>
      <c r="H151" s="206">
        <v>945</v>
      </c>
      <c r="I151" s="206">
        <v>945</v>
      </c>
      <c r="J151" s="206">
        <v>945</v>
      </c>
      <c r="K151" s="197">
        <f t="shared" si="62"/>
        <v>5626</v>
      </c>
    </row>
    <row r="152" spans="1:11" ht="12" thickBot="1" x14ac:dyDescent="0.25">
      <c r="A152" s="364"/>
      <c r="B152" s="370"/>
      <c r="C152" s="367"/>
      <c r="D152" s="198" t="s">
        <v>17</v>
      </c>
      <c r="E152" s="206">
        <f>'Приложение 3'!E43</f>
        <v>26849.46</v>
      </c>
      <c r="F152" s="206">
        <f>'Приложение 3'!F43</f>
        <v>26912.86</v>
      </c>
      <c r="G152" s="206">
        <f>'Приложение 3'!G43</f>
        <v>0</v>
      </c>
      <c r="H152" s="206">
        <f>'Приложение 3'!H43</f>
        <v>0</v>
      </c>
      <c r="I152" s="206">
        <f>'Приложение 3'!I43</f>
        <v>0</v>
      </c>
      <c r="J152" s="206">
        <f>'Приложение 3'!J43</f>
        <v>0</v>
      </c>
      <c r="K152" s="197">
        <f t="shared" si="62"/>
        <v>53762.32</v>
      </c>
    </row>
    <row r="153" spans="1:11" ht="12" thickBot="1" x14ac:dyDescent="0.25">
      <c r="A153" s="364"/>
      <c r="B153" s="370"/>
      <c r="C153" s="367"/>
      <c r="D153" s="198" t="s">
        <v>16</v>
      </c>
      <c r="E153" s="206">
        <v>0</v>
      </c>
      <c r="F153" s="206">
        <v>0</v>
      </c>
      <c r="G153" s="206">
        <v>0</v>
      </c>
      <c r="H153" s="206">
        <v>0</v>
      </c>
      <c r="I153" s="206">
        <v>0</v>
      </c>
      <c r="J153" s="206">
        <v>0</v>
      </c>
      <c r="K153" s="197">
        <f t="shared" si="62"/>
        <v>0</v>
      </c>
    </row>
    <row r="154" spans="1:11" ht="23.25" thickBot="1" x14ac:dyDescent="0.25">
      <c r="A154" s="364"/>
      <c r="B154" s="370"/>
      <c r="C154" s="367"/>
      <c r="D154" s="198" t="s">
        <v>15</v>
      </c>
      <c r="E154" s="206">
        <v>0</v>
      </c>
      <c r="F154" s="206">
        <v>0</v>
      </c>
      <c r="G154" s="206">
        <v>0</v>
      </c>
      <c r="H154" s="206">
        <v>0</v>
      </c>
      <c r="I154" s="206">
        <v>0</v>
      </c>
      <c r="J154" s="206">
        <v>0</v>
      </c>
      <c r="K154" s="197">
        <f t="shared" si="62"/>
        <v>0</v>
      </c>
    </row>
    <row r="155" spans="1:11" ht="18" customHeight="1" thickBot="1" x14ac:dyDescent="0.25">
      <c r="A155" s="365"/>
      <c r="B155" s="371"/>
      <c r="C155" s="368"/>
      <c r="D155" s="199" t="s">
        <v>14</v>
      </c>
      <c r="E155" s="206">
        <v>0</v>
      </c>
      <c r="F155" s="206">
        <v>0</v>
      </c>
      <c r="G155" s="206">
        <v>0</v>
      </c>
      <c r="H155" s="206">
        <v>0</v>
      </c>
      <c r="I155" s="206">
        <v>0</v>
      </c>
      <c r="J155" s="206">
        <v>0</v>
      </c>
      <c r="K155" s="197">
        <f t="shared" si="62"/>
        <v>0</v>
      </c>
    </row>
    <row r="156" spans="1:11" ht="12" thickBot="1" x14ac:dyDescent="0.25">
      <c r="A156" s="363" t="s">
        <v>58</v>
      </c>
      <c r="B156" s="366" t="s">
        <v>5</v>
      </c>
      <c r="C156" s="366" t="s">
        <v>59</v>
      </c>
      <c r="D156" s="196" t="s">
        <v>7</v>
      </c>
      <c r="E156" s="209">
        <f t="shared" ref="E156" si="65">SUM(E157:E162)</f>
        <v>102930.69</v>
      </c>
      <c r="F156" s="209">
        <f t="shared" ref="F156:J156" si="66">SUM(F157:F162)</f>
        <v>23466.799999999999</v>
      </c>
      <c r="G156" s="209">
        <f t="shared" si="66"/>
        <v>19149</v>
      </c>
      <c r="H156" s="209">
        <f t="shared" si="66"/>
        <v>19150</v>
      </c>
      <c r="I156" s="209">
        <f t="shared" si="66"/>
        <v>19151</v>
      </c>
      <c r="J156" s="209">
        <f t="shared" si="66"/>
        <v>19152</v>
      </c>
      <c r="K156" s="197">
        <f>SUM(E156:J156)</f>
        <v>202999.49</v>
      </c>
    </row>
    <row r="157" spans="1:11" ht="12" thickBot="1" x14ac:dyDescent="0.25">
      <c r="A157" s="364"/>
      <c r="B157" s="367"/>
      <c r="C157" s="367"/>
      <c r="D157" s="198" t="s">
        <v>19</v>
      </c>
      <c r="E157" s="208"/>
      <c r="F157" s="208"/>
      <c r="G157" s="208"/>
      <c r="H157" s="208"/>
      <c r="I157" s="208"/>
      <c r="J157" s="208"/>
      <c r="K157" s="197">
        <f t="shared" si="62"/>
        <v>0</v>
      </c>
    </row>
    <row r="158" spans="1:11" ht="12" thickBot="1" x14ac:dyDescent="0.25">
      <c r="A158" s="364"/>
      <c r="B158" s="367"/>
      <c r="C158" s="367"/>
      <c r="D158" s="198" t="s">
        <v>18</v>
      </c>
      <c r="E158" s="206">
        <f>E165+E186+E172+E179+E200+E193+E207+E214</f>
        <v>97313</v>
      </c>
      <c r="F158" s="206">
        <f t="shared" ref="F158:J158" si="67">F165+F186+F172+F179+F200+F193+F207+F214</f>
        <v>18348</v>
      </c>
      <c r="G158" s="206">
        <f t="shared" si="67"/>
        <v>18349</v>
      </c>
      <c r="H158" s="206">
        <f t="shared" si="67"/>
        <v>18350</v>
      </c>
      <c r="I158" s="206">
        <f t="shared" si="67"/>
        <v>18351</v>
      </c>
      <c r="J158" s="206">
        <f t="shared" si="67"/>
        <v>18352</v>
      </c>
      <c r="K158" s="197">
        <f>SUM(E158:J158)</f>
        <v>189063</v>
      </c>
    </row>
    <row r="159" spans="1:11" ht="12" thickBot="1" x14ac:dyDescent="0.25">
      <c r="A159" s="364"/>
      <c r="B159" s="367"/>
      <c r="C159" s="367"/>
      <c r="D159" s="198" t="s">
        <v>17</v>
      </c>
      <c r="E159" s="206">
        <f>E166+E187+E173+E180+E201+E194+E208+E215</f>
        <v>5617.6900000000005</v>
      </c>
      <c r="F159" s="206">
        <f t="shared" ref="F159:J159" si="68">F166+F187+F173+F180+F201+F194+F208+F215</f>
        <v>5118.8</v>
      </c>
      <c r="G159" s="206">
        <f t="shared" si="68"/>
        <v>800</v>
      </c>
      <c r="H159" s="206">
        <f t="shared" si="68"/>
        <v>800</v>
      </c>
      <c r="I159" s="206">
        <f t="shared" si="68"/>
        <v>800</v>
      </c>
      <c r="J159" s="206">
        <f t="shared" si="68"/>
        <v>800</v>
      </c>
      <c r="K159" s="197">
        <f t="shared" si="62"/>
        <v>13936.490000000002</v>
      </c>
    </row>
    <row r="160" spans="1:11" ht="12" thickBot="1" x14ac:dyDescent="0.25">
      <c r="A160" s="364"/>
      <c r="B160" s="367"/>
      <c r="C160" s="367"/>
      <c r="D160" s="198" t="s">
        <v>16</v>
      </c>
      <c r="E160" s="206">
        <f t="shared" ref="E160:F160" si="69">E167+E188+E174+E181+E202+E195</f>
        <v>0</v>
      </c>
      <c r="F160" s="206">
        <f t="shared" si="69"/>
        <v>0</v>
      </c>
      <c r="G160" s="206">
        <f t="shared" ref="G160:J160" si="70">G167+G188+G174+G181+G202+G195</f>
        <v>0</v>
      </c>
      <c r="H160" s="206">
        <f t="shared" si="70"/>
        <v>0</v>
      </c>
      <c r="I160" s="206">
        <f t="shared" si="70"/>
        <v>0</v>
      </c>
      <c r="J160" s="206">
        <f t="shared" si="70"/>
        <v>0</v>
      </c>
      <c r="K160" s="197">
        <f t="shared" si="62"/>
        <v>0</v>
      </c>
    </row>
    <row r="161" spans="1:19" ht="23.25" thickBot="1" x14ac:dyDescent="0.25">
      <c r="A161" s="364"/>
      <c r="B161" s="367"/>
      <c r="C161" s="367"/>
      <c r="D161" s="198" t="s">
        <v>15</v>
      </c>
      <c r="E161" s="206">
        <f t="shared" ref="E161:F161" si="71">E168+E189+E175+E182+E203+E196</f>
        <v>0</v>
      </c>
      <c r="F161" s="206">
        <f t="shared" si="71"/>
        <v>0</v>
      </c>
      <c r="G161" s="206">
        <f t="shared" ref="G161:J161" si="72">G168+G189+G175+G182+G203+G196</f>
        <v>0</v>
      </c>
      <c r="H161" s="206">
        <f t="shared" si="72"/>
        <v>0</v>
      </c>
      <c r="I161" s="206">
        <f t="shared" si="72"/>
        <v>0</v>
      </c>
      <c r="J161" s="206">
        <f t="shared" si="72"/>
        <v>0</v>
      </c>
      <c r="K161" s="197">
        <f t="shared" si="62"/>
        <v>0</v>
      </c>
    </row>
    <row r="162" spans="1:19" ht="12" thickBot="1" x14ac:dyDescent="0.25">
      <c r="A162" s="365"/>
      <c r="B162" s="368"/>
      <c r="C162" s="368"/>
      <c r="D162" s="199" t="s">
        <v>14</v>
      </c>
      <c r="E162" s="206">
        <f t="shared" ref="E162:F162" si="73">E169+E190+E176+E183+E204+E197</f>
        <v>0</v>
      </c>
      <c r="F162" s="206">
        <f t="shared" si="73"/>
        <v>0</v>
      </c>
      <c r="G162" s="206">
        <f t="shared" ref="G162:J162" si="74">G169+G190+G176+G183+G204+G197</f>
        <v>0</v>
      </c>
      <c r="H162" s="206">
        <f t="shared" si="74"/>
        <v>0</v>
      </c>
      <c r="I162" s="206">
        <f t="shared" si="74"/>
        <v>0</v>
      </c>
      <c r="J162" s="206">
        <f t="shared" si="74"/>
        <v>0</v>
      </c>
      <c r="K162" s="197">
        <f t="shared" si="62"/>
        <v>0</v>
      </c>
    </row>
    <row r="163" spans="1:19" ht="15" customHeight="1" thickBot="1" x14ac:dyDescent="0.25">
      <c r="A163" s="363" t="s">
        <v>63</v>
      </c>
      <c r="B163" s="366" t="s">
        <v>38</v>
      </c>
      <c r="C163" s="366" t="s">
        <v>67</v>
      </c>
      <c r="D163" s="196" t="s">
        <v>7</v>
      </c>
      <c r="E163" s="209">
        <f t="shared" ref="E163" si="75">SUM(E164:E169)</f>
        <v>500</v>
      </c>
      <c r="F163" s="209">
        <f t="shared" ref="F163:J163" si="76">SUM(F164:F169)</f>
        <v>500</v>
      </c>
      <c r="G163" s="209">
        <f t="shared" si="76"/>
        <v>500</v>
      </c>
      <c r="H163" s="209">
        <f t="shared" si="76"/>
        <v>500</v>
      </c>
      <c r="I163" s="209">
        <f t="shared" si="76"/>
        <v>500</v>
      </c>
      <c r="J163" s="209">
        <f t="shared" si="76"/>
        <v>500</v>
      </c>
      <c r="K163" s="197">
        <f t="shared" si="62"/>
        <v>3000</v>
      </c>
    </row>
    <row r="164" spans="1:19" ht="12" thickBot="1" x14ac:dyDescent="0.25">
      <c r="A164" s="364"/>
      <c r="B164" s="367"/>
      <c r="C164" s="367"/>
      <c r="D164" s="198" t="s">
        <v>19</v>
      </c>
      <c r="E164" s="208"/>
      <c r="F164" s="208"/>
      <c r="G164" s="208"/>
      <c r="H164" s="208"/>
      <c r="I164" s="208"/>
      <c r="J164" s="208"/>
      <c r="K164" s="197">
        <f t="shared" si="62"/>
        <v>0</v>
      </c>
    </row>
    <row r="165" spans="1:19" ht="12" thickBot="1" x14ac:dyDescent="0.25">
      <c r="A165" s="364"/>
      <c r="B165" s="367"/>
      <c r="C165" s="367"/>
      <c r="D165" s="198" t="s">
        <v>18</v>
      </c>
      <c r="E165" s="208"/>
      <c r="F165" s="208"/>
      <c r="G165" s="208"/>
      <c r="H165" s="208"/>
      <c r="I165" s="208"/>
      <c r="J165" s="208"/>
      <c r="K165" s="197">
        <f t="shared" si="62"/>
        <v>0</v>
      </c>
    </row>
    <row r="166" spans="1:19" ht="12" thickBot="1" x14ac:dyDescent="0.25">
      <c r="A166" s="364"/>
      <c r="B166" s="367"/>
      <c r="C166" s="367"/>
      <c r="D166" s="198" t="s">
        <v>17</v>
      </c>
      <c r="E166" s="206">
        <f>'Приложение 3'!E47</f>
        <v>500</v>
      </c>
      <c r="F166" s="206">
        <f>'Приложение 3'!F47</f>
        <v>500</v>
      </c>
      <c r="G166" s="206">
        <f>'Приложение 3'!G47</f>
        <v>500</v>
      </c>
      <c r="H166" s="206">
        <f>'Приложение 3'!H47</f>
        <v>500</v>
      </c>
      <c r="I166" s="206">
        <f>'Приложение 3'!I47</f>
        <v>500</v>
      </c>
      <c r="J166" s="206">
        <f>'Приложение 3'!J47</f>
        <v>500</v>
      </c>
      <c r="K166" s="197">
        <f t="shared" si="62"/>
        <v>3000</v>
      </c>
      <c r="M166" s="184" t="s">
        <v>104</v>
      </c>
      <c r="N166" s="185"/>
      <c r="O166" s="185"/>
      <c r="P166" s="185"/>
      <c r="Q166" s="185"/>
      <c r="R166" s="185"/>
      <c r="S166" s="185"/>
    </row>
    <row r="167" spans="1:19" ht="12" thickBot="1" x14ac:dyDescent="0.25">
      <c r="A167" s="364"/>
      <c r="B167" s="367"/>
      <c r="C167" s="367"/>
      <c r="D167" s="198" t="s">
        <v>16</v>
      </c>
      <c r="E167" s="206">
        <v>0</v>
      </c>
      <c r="F167" s="206">
        <v>0</v>
      </c>
      <c r="G167" s="206">
        <v>0</v>
      </c>
      <c r="H167" s="206">
        <v>0</v>
      </c>
      <c r="I167" s="206">
        <v>0</v>
      </c>
      <c r="J167" s="206">
        <v>0</v>
      </c>
      <c r="K167" s="197">
        <f t="shared" si="62"/>
        <v>0</v>
      </c>
      <c r="N167" s="185"/>
      <c r="O167" s="185"/>
      <c r="P167" s="185"/>
      <c r="Q167" s="185"/>
      <c r="R167" s="185"/>
      <c r="S167" s="185"/>
    </row>
    <row r="168" spans="1:19" ht="23.25" thickBot="1" x14ac:dyDescent="0.25">
      <c r="A168" s="364"/>
      <c r="B168" s="367"/>
      <c r="C168" s="367"/>
      <c r="D168" s="198" t="s">
        <v>15</v>
      </c>
      <c r="E168" s="206">
        <v>0</v>
      </c>
      <c r="F168" s="206">
        <v>0</v>
      </c>
      <c r="G168" s="206">
        <v>0</v>
      </c>
      <c r="H168" s="206">
        <v>0</v>
      </c>
      <c r="I168" s="206">
        <v>0</v>
      </c>
      <c r="J168" s="206">
        <v>0</v>
      </c>
      <c r="K168" s="197">
        <f t="shared" si="62"/>
        <v>0</v>
      </c>
      <c r="N168" s="185"/>
      <c r="O168" s="185"/>
      <c r="P168" s="185"/>
      <c r="Q168" s="185"/>
      <c r="R168" s="185"/>
      <c r="S168" s="185"/>
    </row>
    <row r="169" spans="1:19" ht="12" thickBot="1" x14ac:dyDescent="0.25">
      <c r="A169" s="365"/>
      <c r="B169" s="368"/>
      <c r="C169" s="368"/>
      <c r="D169" s="199" t="s">
        <v>14</v>
      </c>
      <c r="E169" s="206">
        <v>0</v>
      </c>
      <c r="F169" s="206">
        <v>0</v>
      </c>
      <c r="G169" s="206">
        <v>0</v>
      </c>
      <c r="H169" s="206">
        <v>0</v>
      </c>
      <c r="I169" s="206">
        <v>0</v>
      </c>
      <c r="J169" s="206">
        <v>0</v>
      </c>
      <c r="K169" s="197">
        <f t="shared" si="62"/>
        <v>0</v>
      </c>
      <c r="N169" s="185"/>
      <c r="O169" s="185"/>
      <c r="P169" s="185"/>
      <c r="Q169" s="185"/>
      <c r="R169" s="185"/>
      <c r="S169" s="185"/>
    </row>
    <row r="170" spans="1:19" ht="15" customHeight="1" thickBot="1" x14ac:dyDescent="0.25">
      <c r="A170" s="363" t="s">
        <v>64</v>
      </c>
      <c r="B170" s="366" t="s">
        <v>38</v>
      </c>
      <c r="C170" s="366" t="s">
        <v>70</v>
      </c>
      <c r="D170" s="196" t="s">
        <v>7</v>
      </c>
      <c r="E170" s="209">
        <f t="shared" ref="E170" si="77">SUM(E171:E176)</f>
        <v>100</v>
      </c>
      <c r="F170" s="209">
        <f t="shared" ref="F170:J170" si="78">SUM(F171:F176)</f>
        <v>100</v>
      </c>
      <c r="G170" s="209">
        <f t="shared" si="78"/>
        <v>100</v>
      </c>
      <c r="H170" s="209">
        <f t="shared" si="78"/>
        <v>100</v>
      </c>
      <c r="I170" s="209">
        <f t="shared" si="78"/>
        <v>100</v>
      </c>
      <c r="J170" s="209">
        <f t="shared" si="78"/>
        <v>100</v>
      </c>
      <c r="K170" s="197">
        <f t="shared" si="62"/>
        <v>600</v>
      </c>
      <c r="N170" s="185"/>
      <c r="O170" s="185"/>
      <c r="P170" s="185"/>
      <c r="Q170" s="185"/>
      <c r="R170" s="185"/>
      <c r="S170" s="185"/>
    </row>
    <row r="171" spans="1:19" ht="12" thickBot="1" x14ac:dyDescent="0.25">
      <c r="A171" s="364"/>
      <c r="B171" s="367"/>
      <c r="C171" s="367"/>
      <c r="D171" s="198" t="s">
        <v>19</v>
      </c>
      <c r="E171" s="206">
        <v>0</v>
      </c>
      <c r="F171" s="206">
        <v>0</v>
      </c>
      <c r="G171" s="206">
        <v>0</v>
      </c>
      <c r="H171" s="206">
        <v>0</v>
      </c>
      <c r="I171" s="206">
        <v>0</v>
      </c>
      <c r="J171" s="206">
        <v>0</v>
      </c>
      <c r="K171" s="197">
        <f t="shared" si="62"/>
        <v>0</v>
      </c>
      <c r="N171" s="185"/>
      <c r="O171" s="185"/>
      <c r="P171" s="185"/>
      <c r="Q171" s="185"/>
      <c r="R171" s="185"/>
      <c r="S171" s="185"/>
    </row>
    <row r="172" spans="1:19" ht="12" thickBot="1" x14ac:dyDescent="0.25">
      <c r="A172" s="364"/>
      <c r="B172" s="367"/>
      <c r="C172" s="367"/>
      <c r="D172" s="198" t="s">
        <v>18</v>
      </c>
      <c r="E172" s="206">
        <v>0</v>
      </c>
      <c r="F172" s="206">
        <v>0</v>
      </c>
      <c r="G172" s="206">
        <v>0</v>
      </c>
      <c r="H172" s="206">
        <v>0</v>
      </c>
      <c r="I172" s="206">
        <v>0</v>
      </c>
      <c r="J172" s="206">
        <v>0</v>
      </c>
      <c r="K172" s="197">
        <f t="shared" si="62"/>
        <v>0</v>
      </c>
      <c r="N172" s="185"/>
      <c r="O172" s="185"/>
      <c r="P172" s="185"/>
      <c r="Q172" s="185"/>
      <c r="R172" s="185"/>
      <c r="S172" s="185"/>
    </row>
    <row r="173" spans="1:19" ht="12" thickBot="1" x14ac:dyDescent="0.25">
      <c r="A173" s="364"/>
      <c r="B173" s="367"/>
      <c r="C173" s="367"/>
      <c r="D173" s="198" t="s">
        <v>17</v>
      </c>
      <c r="E173" s="206">
        <f>'Приложение 3'!E48</f>
        <v>100</v>
      </c>
      <c r="F173" s="206">
        <f>'Приложение 3'!F48</f>
        <v>100</v>
      </c>
      <c r="G173" s="206">
        <f>'Приложение 3'!G48</f>
        <v>100</v>
      </c>
      <c r="H173" s="206">
        <f>'Приложение 3'!H48</f>
        <v>100</v>
      </c>
      <c r="I173" s="206">
        <f>'Приложение 3'!I48</f>
        <v>100</v>
      </c>
      <c r="J173" s="206">
        <f>'Приложение 3'!J48</f>
        <v>100</v>
      </c>
      <c r="K173" s="197">
        <f t="shared" si="62"/>
        <v>600</v>
      </c>
      <c r="M173" s="184" t="s">
        <v>117</v>
      </c>
      <c r="N173" s="185"/>
      <c r="O173" s="185"/>
      <c r="P173" s="185"/>
      <c r="Q173" s="185"/>
      <c r="R173" s="185"/>
      <c r="S173" s="185"/>
    </row>
    <row r="174" spans="1:19" ht="12" thickBot="1" x14ac:dyDescent="0.25">
      <c r="A174" s="364"/>
      <c r="B174" s="367"/>
      <c r="C174" s="367"/>
      <c r="D174" s="198" t="s">
        <v>16</v>
      </c>
      <c r="E174" s="206">
        <v>0</v>
      </c>
      <c r="F174" s="206">
        <v>0</v>
      </c>
      <c r="G174" s="206">
        <v>0</v>
      </c>
      <c r="H174" s="206">
        <v>0</v>
      </c>
      <c r="I174" s="206">
        <v>0</v>
      </c>
      <c r="J174" s="206">
        <v>0</v>
      </c>
      <c r="K174" s="197">
        <f t="shared" si="62"/>
        <v>0</v>
      </c>
      <c r="N174" s="185"/>
      <c r="O174" s="185"/>
      <c r="P174" s="185"/>
      <c r="Q174" s="185"/>
      <c r="R174" s="185"/>
      <c r="S174" s="185"/>
    </row>
    <row r="175" spans="1:19" ht="23.25" thickBot="1" x14ac:dyDescent="0.25">
      <c r="A175" s="364"/>
      <c r="B175" s="367"/>
      <c r="C175" s="367"/>
      <c r="D175" s="198" t="s">
        <v>15</v>
      </c>
      <c r="E175" s="206">
        <v>0</v>
      </c>
      <c r="F175" s="206">
        <v>0</v>
      </c>
      <c r="G175" s="206">
        <v>0</v>
      </c>
      <c r="H175" s="206">
        <v>0</v>
      </c>
      <c r="I175" s="206">
        <v>0</v>
      </c>
      <c r="J175" s="206">
        <v>0</v>
      </c>
      <c r="K175" s="197">
        <f t="shared" si="62"/>
        <v>0</v>
      </c>
      <c r="N175" s="185"/>
      <c r="O175" s="185"/>
      <c r="P175" s="185"/>
      <c r="Q175" s="185"/>
      <c r="R175" s="185"/>
      <c r="S175" s="185"/>
    </row>
    <row r="176" spans="1:19" ht="12" thickBot="1" x14ac:dyDescent="0.25">
      <c r="A176" s="365"/>
      <c r="B176" s="368"/>
      <c r="C176" s="368"/>
      <c r="D176" s="199" t="s">
        <v>14</v>
      </c>
      <c r="E176" s="206">
        <v>0</v>
      </c>
      <c r="F176" s="206">
        <v>0</v>
      </c>
      <c r="G176" s="206">
        <v>0</v>
      </c>
      <c r="H176" s="206">
        <v>0</v>
      </c>
      <c r="I176" s="206">
        <v>0</v>
      </c>
      <c r="J176" s="206">
        <v>0</v>
      </c>
      <c r="K176" s="197">
        <f t="shared" si="62"/>
        <v>0</v>
      </c>
      <c r="N176" s="185"/>
      <c r="O176" s="185"/>
      <c r="P176" s="185"/>
      <c r="Q176" s="185"/>
      <c r="R176" s="185"/>
      <c r="S176" s="185"/>
    </row>
    <row r="177" spans="1:19" ht="15" customHeight="1" thickBot="1" x14ac:dyDescent="0.25">
      <c r="A177" s="363" t="s">
        <v>90</v>
      </c>
      <c r="B177" s="366" t="s">
        <v>38</v>
      </c>
      <c r="C177" s="366" t="s">
        <v>480</v>
      </c>
      <c r="D177" s="196" t="s">
        <v>7</v>
      </c>
      <c r="E177" s="209">
        <f t="shared" ref="E177:F177" si="79">SUM(E178:E183)</f>
        <v>34085.764000000003</v>
      </c>
      <c r="F177" s="209">
        <f t="shared" si="79"/>
        <v>22666.799999999999</v>
      </c>
      <c r="G177" s="209">
        <f t="shared" ref="G177:J177" si="80">SUM(G178:G183)</f>
        <v>18349</v>
      </c>
      <c r="H177" s="209">
        <f t="shared" si="80"/>
        <v>18350</v>
      </c>
      <c r="I177" s="209">
        <f t="shared" si="80"/>
        <v>18351</v>
      </c>
      <c r="J177" s="209">
        <f t="shared" si="80"/>
        <v>18352</v>
      </c>
      <c r="K177" s="197">
        <f t="shared" si="62"/>
        <v>130154.564</v>
      </c>
      <c r="N177" s="185"/>
      <c r="O177" s="185"/>
      <c r="P177" s="185"/>
      <c r="Q177" s="185"/>
      <c r="R177" s="185"/>
      <c r="S177" s="185"/>
    </row>
    <row r="178" spans="1:19" ht="12" thickBot="1" x14ac:dyDescent="0.25">
      <c r="A178" s="364"/>
      <c r="B178" s="367"/>
      <c r="C178" s="367"/>
      <c r="D178" s="198" t="s">
        <v>19</v>
      </c>
      <c r="E178" s="206">
        <v>0</v>
      </c>
      <c r="F178" s="219"/>
      <c r="G178" s="219"/>
      <c r="H178" s="219"/>
      <c r="I178" s="219"/>
      <c r="J178" s="219"/>
      <c r="K178" s="197">
        <f t="shared" si="62"/>
        <v>0</v>
      </c>
      <c r="N178" s="185"/>
      <c r="O178" s="185"/>
      <c r="P178" s="185"/>
      <c r="Q178" s="185"/>
      <c r="R178" s="185"/>
      <c r="S178" s="185"/>
    </row>
    <row r="179" spans="1:19" ht="12" thickBot="1" x14ac:dyDescent="0.25">
      <c r="A179" s="364"/>
      <c r="B179" s="367"/>
      <c r="C179" s="367"/>
      <c r="D179" s="198" t="s">
        <v>18</v>
      </c>
      <c r="E179" s="208">
        <v>29813.58</v>
      </c>
      <c r="F179" s="219">
        <v>18348</v>
      </c>
      <c r="G179" s="219">
        <v>18349</v>
      </c>
      <c r="H179" s="219">
        <v>18350</v>
      </c>
      <c r="I179" s="219">
        <v>18351</v>
      </c>
      <c r="J179" s="219">
        <v>18352</v>
      </c>
      <c r="K179" s="197">
        <f t="shared" si="62"/>
        <v>121563.58</v>
      </c>
      <c r="M179" s="204" t="s">
        <v>94</v>
      </c>
      <c r="N179" s="185"/>
      <c r="O179" s="185"/>
      <c r="P179" s="185"/>
      <c r="Q179" s="185"/>
      <c r="R179" s="185"/>
      <c r="S179" s="185"/>
    </row>
    <row r="180" spans="1:19" ht="12" thickBot="1" x14ac:dyDescent="0.25">
      <c r="A180" s="364"/>
      <c r="B180" s="367"/>
      <c r="C180" s="367"/>
      <c r="D180" s="198" t="s">
        <v>17</v>
      </c>
      <c r="E180" s="206">
        <f>'Приложение 3'!E49</f>
        <v>4272.1840000000002</v>
      </c>
      <c r="F180" s="206">
        <f>'Приложение 3'!F49</f>
        <v>4318.8</v>
      </c>
      <c r="G180" s="206">
        <f>'Приложение 3'!G49</f>
        <v>0</v>
      </c>
      <c r="H180" s="206">
        <f>'Приложение 3'!H49</f>
        <v>0</v>
      </c>
      <c r="I180" s="206">
        <f>'Приложение 3'!I49</f>
        <v>0</v>
      </c>
      <c r="J180" s="206">
        <f>'Приложение 3'!J49</f>
        <v>0</v>
      </c>
      <c r="K180" s="197">
        <f t="shared" si="62"/>
        <v>8590.9840000000004</v>
      </c>
      <c r="M180" s="205" t="s">
        <v>102</v>
      </c>
      <c r="N180" s="185"/>
      <c r="O180" s="185"/>
      <c r="P180" s="185"/>
      <c r="Q180" s="185"/>
      <c r="R180" s="185"/>
      <c r="S180" s="185"/>
    </row>
    <row r="181" spans="1:19" ht="12" thickBot="1" x14ac:dyDescent="0.25">
      <c r="A181" s="364"/>
      <c r="B181" s="367"/>
      <c r="C181" s="367"/>
      <c r="D181" s="198" t="s">
        <v>16</v>
      </c>
      <c r="E181" s="206">
        <v>0</v>
      </c>
      <c r="F181" s="219"/>
      <c r="G181" s="219"/>
      <c r="H181" s="219"/>
      <c r="I181" s="219"/>
      <c r="J181" s="219"/>
      <c r="K181" s="197">
        <f t="shared" si="62"/>
        <v>0</v>
      </c>
      <c r="N181" s="185"/>
      <c r="O181" s="185"/>
      <c r="P181" s="185"/>
      <c r="Q181" s="185"/>
      <c r="R181" s="185"/>
      <c r="S181" s="185"/>
    </row>
    <row r="182" spans="1:19" ht="23.25" thickBot="1" x14ac:dyDescent="0.25">
      <c r="A182" s="364"/>
      <c r="B182" s="367"/>
      <c r="C182" s="367"/>
      <c r="D182" s="198" t="s">
        <v>15</v>
      </c>
      <c r="E182" s="206">
        <v>0</v>
      </c>
      <c r="F182" s="206">
        <v>0</v>
      </c>
      <c r="G182" s="206">
        <v>0</v>
      </c>
      <c r="H182" s="206">
        <v>0</v>
      </c>
      <c r="I182" s="206">
        <v>0</v>
      </c>
      <c r="J182" s="206">
        <v>0</v>
      </c>
      <c r="K182" s="197">
        <f t="shared" si="62"/>
        <v>0</v>
      </c>
      <c r="N182" s="185"/>
      <c r="O182" s="185"/>
      <c r="P182" s="185"/>
      <c r="Q182" s="185"/>
      <c r="R182" s="185"/>
      <c r="S182" s="185"/>
    </row>
    <row r="183" spans="1:19" ht="12" thickBot="1" x14ac:dyDescent="0.25">
      <c r="A183" s="365"/>
      <c r="B183" s="368"/>
      <c r="C183" s="368"/>
      <c r="D183" s="199" t="s">
        <v>14</v>
      </c>
      <c r="E183" s="206">
        <v>0</v>
      </c>
      <c r="F183" s="206">
        <v>0</v>
      </c>
      <c r="G183" s="206">
        <v>0</v>
      </c>
      <c r="H183" s="206">
        <v>0</v>
      </c>
      <c r="I183" s="206">
        <v>0</v>
      </c>
      <c r="J183" s="206">
        <v>0</v>
      </c>
      <c r="K183" s="197">
        <f t="shared" si="62"/>
        <v>0</v>
      </c>
      <c r="N183" s="185"/>
      <c r="O183" s="185"/>
      <c r="P183" s="185"/>
      <c r="Q183" s="185"/>
      <c r="R183" s="185"/>
      <c r="S183" s="185"/>
    </row>
    <row r="184" spans="1:19" ht="15" customHeight="1" thickBot="1" x14ac:dyDescent="0.25">
      <c r="A184" s="363" t="s">
        <v>91</v>
      </c>
      <c r="B184" s="366" t="s">
        <v>38</v>
      </c>
      <c r="C184" s="366" t="s">
        <v>479</v>
      </c>
      <c r="D184" s="196" t="s">
        <v>7</v>
      </c>
      <c r="E184" s="209">
        <f t="shared" ref="E184" si="81">SUM(E185:E190)</f>
        <v>59963.925999999999</v>
      </c>
      <c r="F184" s="209">
        <f t="shared" ref="F184:J184" si="82">SUM(F185:F190)</f>
        <v>0</v>
      </c>
      <c r="G184" s="209">
        <f t="shared" si="82"/>
        <v>0</v>
      </c>
      <c r="H184" s="209">
        <f t="shared" si="82"/>
        <v>0</v>
      </c>
      <c r="I184" s="209">
        <f t="shared" si="82"/>
        <v>0</v>
      </c>
      <c r="J184" s="209">
        <f t="shared" si="82"/>
        <v>0</v>
      </c>
      <c r="K184" s="197">
        <f t="shared" si="62"/>
        <v>59963.925999999999</v>
      </c>
      <c r="N184" s="185"/>
      <c r="O184" s="185"/>
      <c r="P184" s="185"/>
      <c r="Q184" s="185"/>
      <c r="R184" s="185"/>
      <c r="S184" s="185"/>
    </row>
    <row r="185" spans="1:19" ht="12" thickBot="1" x14ac:dyDescent="0.25">
      <c r="A185" s="364"/>
      <c r="B185" s="367"/>
      <c r="C185" s="367"/>
      <c r="D185" s="198" t="s">
        <v>19</v>
      </c>
      <c r="E185" s="206">
        <v>0</v>
      </c>
      <c r="F185" s="206">
        <v>0</v>
      </c>
      <c r="G185" s="206">
        <v>0</v>
      </c>
      <c r="H185" s="206">
        <v>0</v>
      </c>
      <c r="I185" s="206">
        <v>0</v>
      </c>
      <c r="J185" s="206">
        <v>0</v>
      </c>
      <c r="K185" s="197">
        <f t="shared" si="62"/>
        <v>0</v>
      </c>
      <c r="N185" s="185"/>
      <c r="O185" s="185"/>
      <c r="P185" s="185"/>
      <c r="Q185" s="185"/>
      <c r="R185" s="185"/>
      <c r="S185" s="185"/>
    </row>
    <row r="186" spans="1:19" ht="12" thickBot="1" x14ac:dyDescent="0.25">
      <c r="A186" s="364"/>
      <c r="B186" s="367"/>
      <c r="C186" s="367"/>
      <c r="D186" s="198" t="s">
        <v>18</v>
      </c>
      <c r="E186" s="206">
        <v>59499.42</v>
      </c>
      <c r="F186" s="206">
        <v>0</v>
      </c>
      <c r="G186" s="206">
        <v>0</v>
      </c>
      <c r="H186" s="206">
        <v>0</v>
      </c>
      <c r="I186" s="206">
        <v>0</v>
      </c>
      <c r="J186" s="206">
        <v>0</v>
      </c>
      <c r="K186" s="197">
        <f t="shared" si="62"/>
        <v>59499.42</v>
      </c>
      <c r="M186" s="184" t="s">
        <v>118</v>
      </c>
      <c r="N186" s="185"/>
      <c r="O186" s="185"/>
      <c r="P186" s="185"/>
      <c r="Q186" s="185"/>
      <c r="R186" s="185"/>
      <c r="S186" s="185"/>
    </row>
    <row r="187" spans="1:19" ht="12" thickBot="1" x14ac:dyDescent="0.25">
      <c r="A187" s="364"/>
      <c r="B187" s="367"/>
      <c r="C187" s="367"/>
      <c r="D187" s="198" t="s">
        <v>17</v>
      </c>
      <c r="E187" s="214">
        <f>'Приложение 3'!E50</f>
        <v>464.50599999999997</v>
      </c>
      <c r="F187" s="214">
        <f>'Приложение 3'!F50</f>
        <v>0</v>
      </c>
      <c r="G187" s="214">
        <f>'Приложение 3'!G50</f>
        <v>0</v>
      </c>
      <c r="H187" s="214">
        <f>'Приложение 3'!H50</f>
        <v>0</v>
      </c>
      <c r="I187" s="214">
        <f>'Приложение 3'!I50</f>
        <v>0</v>
      </c>
      <c r="J187" s="214">
        <f>'Приложение 3'!J50</f>
        <v>0</v>
      </c>
      <c r="K187" s="197">
        <f t="shared" si="62"/>
        <v>464.50599999999997</v>
      </c>
      <c r="M187" s="205" t="s">
        <v>103</v>
      </c>
      <c r="N187" s="185"/>
      <c r="O187" s="185"/>
      <c r="P187" s="185"/>
      <c r="Q187" s="185"/>
      <c r="R187" s="185"/>
      <c r="S187" s="185"/>
    </row>
    <row r="188" spans="1:19" ht="12" thickBot="1" x14ac:dyDescent="0.25">
      <c r="A188" s="364"/>
      <c r="B188" s="367"/>
      <c r="C188" s="367"/>
      <c r="D188" s="198" t="s">
        <v>16</v>
      </c>
      <c r="E188" s="206">
        <v>0</v>
      </c>
      <c r="F188" s="206">
        <v>0</v>
      </c>
      <c r="G188" s="206">
        <v>0</v>
      </c>
      <c r="H188" s="206">
        <v>0</v>
      </c>
      <c r="I188" s="206">
        <v>0</v>
      </c>
      <c r="J188" s="206">
        <v>0</v>
      </c>
      <c r="K188" s="197">
        <f t="shared" si="62"/>
        <v>0</v>
      </c>
      <c r="N188" s="185"/>
      <c r="O188" s="185"/>
      <c r="P188" s="185"/>
      <c r="Q188" s="185"/>
      <c r="R188" s="185"/>
      <c r="S188" s="185"/>
    </row>
    <row r="189" spans="1:19" ht="23.25" thickBot="1" x14ac:dyDescent="0.25">
      <c r="A189" s="364"/>
      <c r="B189" s="367"/>
      <c r="C189" s="367"/>
      <c r="D189" s="198" t="s">
        <v>15</v>
      </c>
      <c r="E189" s="206">
        <v>0</v>
      </c>
      <c r="F189" s="206">
        <v>0</v>
      </c>
      <c r="G189" s="206">
        <v>0</v>
      </c>
      <c r="H189" s="206">
        <v>0</v>
      </c>
      <c r="I189" s="206">
        <v>0</v>
      </c>
      <c r="J189" s="206">
        <v>0</v>
      </c>
      <c r="K189" s="197">
        <f t="shared" si="62"/>
        <v>0</v>
      </c>
      <c r="N189" s="185"/>
      <c r="O189" s="185"/>
      <c r="P189" s="185"/>
      <c r="Q189" s="185"/>
      <c r="R189" s="185"/>
      <c r="S189" s="185"/>
    </row>
    <row r="190" spans="1:19" ht="12" thickBot="1" x14ac:dyDescent="0.25">
      <c r="A190" s="365"/>
      <c r="B190" s="368"/>
      <c r="C190" s="368"/>
      <c r="D190" s="199" t="s">
        <v>14</v>
      </c>
      <c r="E190" s="206">
        <v>0</v>
      </c>
      <c r="F190" s="206">
        <v>0</v>
      </c>
      <c r="G190" s="206">
        <v>0</v>
      </c>
      <c r="H190" s="206">
        <v>0</v>
      </c>
      <c r="I190" s="206">
        <v>0</v>
      </c>
      <c r="J190" s="206">
        <v>0</v>
      </c>
      <c r="K190" s="197">
        <f t="shared" si="62"/>
        <v>0</v>
      </c>
      <c r="N190" s="185"/>
      <c r="O190" s="185"/>
      <c r="P190" s="185"/>
      <c r="Q190" s="185"/>
      <c r="R190" s="185"/>
      <c r="S190" s="185"/>
    </row>
    <row r="191" spans="1:19" ht="15" customHeight="1" thickBot="1" x14ac:dyDescent="0.25">
      <c r="A191" s="363" t="s">
        <v>92</v>
      </c>
      <c r="B191" s="366" t="s">
        <v>38</v>
      </c>
      <c r="C191" s="366" t="s">
        <v>77</v>
      </c>
      <c r="D191" s="196" t="s">
        <v>7</v>
      </c>
      <c r="E191" s="209">
        <f t="shared" ref="E191:F191" si="83">SUM(E192:E197)</f>
        <v>0</v>
      </c>
      <c r="F191" s="209">
        <f t="shared" si="83"/>
        <v>0</v>
      </c>
      <c r="G191" s="209">
        <f t="shared" ref="G191:J191" si="84">SUM(G192:G197)</f>
        <v>0</v>
      </c>
      <c r="H191" s="209">
        <f t="shared" si="84"/>
        <v>0</v>
      </c>
      <c r="I191" s="209">
        <f t="shared" si="84"/>
        <v>0</v>
      </c>
      <c r="J191" s="209">
        <f t="shared" si="84"/>
        <v>0</v>
      </c>
      <c r="K191" s="197">
        <f t="shared" si="62"/>
        <v>0</v>
      </c>
      <c r="N191" s="185"/>
      <c r="O191" s="185"/>
      <c r="P191" s="185"/>
      <c r="Q191" s="185"/>
      <c r="R191" s="185"/>
      <c r="S191" s="185"/>
    </row>
    <row r="192" spans="1:19" ht="12" thickBot="1" x14ac:dyDescent="0.25">
      <c r="A192" s="364"/>
      <c r="B192" s="367"/>
      <c r="C192" s="367"/>
      <c r="D192" s="198" t="s">
        <v>19</v>
      </c>
      <c r="E192" s="206">
        <v>0</v>
      </c>
      <c r="F192" s="219"/>
      <c r="G192" s="219"/>
      <c r="H192" s="219"/>
      <c r="I192" s="219"/>
      <c r="J192" s="219"/>
      <c r="K192" s="197">
        <f t="shared" si="62"/>
        <v>0</v>
      </c>
      <c r="N192" s="185"/>
      <c r="O192" s="185"/>
      <c r="P192" s="185"/>
      <c r="Q192" s="185"/>
      <c r="R192" s="185"/>
      <c r="S192" s="185"/>
    </row>
    <row r="193" spans="1:19" ht="12" thickBot="1" x14ac:dyDescent="0.25">
      <c r="A193" s="364"/>
      <c r="B193" s="367"/>
      <c r="C193" s="367"/>
      <c r="D193" s="198" t="s">
        <v>18</v>
      </c>
      <c r="E193" s="208"/>
      <c r="F193" s="219"/>
      <c r="G193" s="219"/>
      <c r="H193" s="219"/>
      <c r="I193" s="219"/>
      <c r="J193" s="219"/>
      <c r="K193" s="197">
        <f t="shared" si="62"/>
        <v>0</v>
      </c>
      <c r="M193" s="184" t="s">
        <v>118</v>
      </c>
      <c r="N193" s="185"/>
      <c r="O193" s="185"/>
      <c r="P193" s="185"/>
      <c r="Q193" s="185"/>
      <c r="R193" s="185"/>
      <c r="S193" s="185"/>
    </row>
    <row r="194" spans="1:19" ht="12" thickBot="1" x14ac:dyDescent="0.25">
      <c r="A194" s="364"/>
      <c r="B194" s="367"/>
      <c r="C194" s="367"/>
      <c r="D194" s="198" t="s">
        <v>17</v>
      </c>
      <c r="E194" s="214">
        <f>'Приложение 3'!E51</f>
        <v>0</v>
      </c>
      <c r="F194" s="214">
        <f>'Приложение 3'!F51</f>
        <v>0</v>
      </c>
      <c r="G194" s="214">
        <f>'Приложение 3'!G51</f>
        <v>0</v>
      </c>
      <c r="H194" s="214">
        <f>'Приложение 3'!H51</f>
        <v>0</v>
      </c>
      <c r="I194" s="214">
        <f>'Приложение 3'!I51</f>
        <v>0</v>
      </c>
      <c r="J194" s="214">
        <f>'Приложение 3'!J51</f>
        <v>0</v>
      </c>
      <c r="K194" s="197">
        <f t="shared" si="62"/>
        <v>0</v>
      </c>
      <c r="M194" s="205" t="s">
        <v>103</v>
      </c>
      <c r="N194" s="185"/>
      <c r="O194" s="185"/>
      <c r="P194" s="185"/>
      <c r="Q194" s="185"/>
      <c r="R194" s="185"/>
      <c r="S194" s="185"/>
    </row>
    <row r="195" spans="1:19" ht="12" thickBot="1" x14ac:dyDescent="0.25">
      <c r="A195" s="364"/>
      <c r="B195" s="367"/>
      <c r="C195" s="367"/>
      <c r="D195" s="198" t="s">
        <v>16</v>
      </c>
      <c r="E195" s="206">
        <v>0</v>
      </c>
      <c r="F195" s="219"/>
      <c r="G195" s="219"/>
      <c r="H195" s="219"/>
      <c r="I195" s="219"/>
      <c r="J195" s="219"/>
      <c r="K195" s="197">
        <f t="shared" si="62"/>
        <v>0</v>
      </c>
      <c r="N195" s="185"/>
      <c r="O195" s="185"/>
      <c r="P195" s="185"/>
      <c r="Q195" s="185"/>
      <c r="R195" s="185"/>
      <c r="S195" s="185"/>
    </row>
    <row r="196" spans="1:19" ht="23.25" thickBot="1" x14ac:dyDescent="0.25">
      <c r="A196" s="364"/>
      <c r="B196" s="367"/>
      <c r="C196" s="367"/>
      <c r="D196" s="198" t="s">
        <v>15</v>
      </c>
      <c r="E196" s="206">
        <v>0</v>
      </c>
      <c r="F196" s="206">
        <v>0</v>
      </c>
      <c r="G196" s="206">
        <v>0</v>
      </c>
      <c r="H196" s="206">
        <v>0</v>
      </c>
      <c r="I196" s="206">
        <v>0</v>
      </c>
      <c r="J196" s="206">
        <v>0</v>
      </c>
      <c r="K196" s="197">
        <f t="shared" si="62"/>
        <v>0</v>
      </c>
      <c r="N196" s="185"/>
      <c r="O196" s="185"/>
      <c r="P196" s="185"/>
      <c r="Q196" s="185"/>
      <c r="R196" s="185"/>
      <c r="S196" s="185"/>
    </row>
    <row r="197" spans="1:19" ht="12" thickBot="1" x14ac:dyDescent="0.25">
      <c r="A197" s="365"/>
      <c r="B197" s="368"/>
      <c r="C197" s="368"/>
      <c r="D197" s="199" t="s">
        <v>14</v>
      </c>
      <c r="E197" s="206">
        <v>0</v>
      </c>
      <c r="F197" s="206">
        <v>0</v>
      </c>
      <c r="G197" s="206">
        <v>0</v>
      </c>
      <c r="H197" s="206">
        <v>0</v>
      </c>
      <c r="I197" s="206">
        <v>0</v>
      </c>
      <c r="J197" s="206">
        <v>0</v>
      </c>
      <c r="K197" s="197">
        <f t="shared" si="62"/>
        <v>0</v>
      </c>
      <c r="N197" s="185"/>
      <c r="O197" s="185"/>
      <c r="P197" s="185"/>
      <c r="Q197" s="185"/>
      <c r="R197" s="185"/>
      <c r="S197" s="185"/>
    </row>
    <row r="198" spans="1:19" ht="15" customHeight="1" thickBot="1" x14ac:dyDescent="0.25">
      <c r="A198" s="363" t="s">
        <v>477</v>
      </c>
      <c r="B198" s="366" t="s">
        <v>38</v>
      </c>
      <c r="C198" s="366" t="s">
        <v>72</v>
      </c>
      <c r="D198" s="196" t="s">
        <v>7</v>
      </c>
      <c r="E198" s="209">
        <f t="shared" ref="E198" si="85">SUM(E199:E204)</f>
        <v>0</v>
      </c>
      <c r="F198" s="209">
        <f t="shared" ref="F198:J198" si="86">SUM(F199:F204)</f>
        <v>0</v>
      </c>
      <c r="G198" s="209">
        <f t="shared" si="86"/>
        <v>0</v>
      </c>
      <c r="H198" s="209">
        <f t="shared" si="86"/>
        <v>0</v>
      </c>
      <c r="I198" s="209">
        <f t="shared" si="86"/>
        <v>0</v>
      </c>
      <c r="J198" s="209">
        <f t="shared" si="86"/>
        <v>0</v>
      </c>
      <c r="K198" s="197">
        <f t="shared" si="62"/>
        <v>0</v>
      </c>
      <c r="N198" s="185"/>
      <c r="O198" s="185"/>
      <c r="P198" s="185"/>
      <c r="Q198" s="185"/>
      <c r="R198" s="185"/>
      <c r="S198" s="185"/>
    </row>
    <row r="199" spans="1:19" ht="12" thickBot="1" x14ac:dyDescent="0.25">
      <c r="A199" s="364"/>
      <c r="B199" s="367"/>
      <c r="C199" s="367"/>
      <c r="D199" s="198" t="s">
        <v>19</v>
      </c>
      <c r="E199" s="206">
        <v>0</v>
      </c>
      <c r="F199" s="206">
        <v>0</v>
      </c>
      <c r="G199" s="206">
        <v>0</v>
      </c>
      <c r="H199" s="206">
        <v>0</v>
      </c>
      <c r="I199" s="206">
        <v>0</v>
      </c>
      <c r="J199" s="206">
        <v>0</v>
      </c>
      <c r="K199" s="197">
        <f t="shared" si="62"/>
        <v>0</v>
      </c>
      <c r="N199" s="185"/>
      <c r="O199" s="185"/>
      <c r="P199" s="185"/>
      <c r="Q199" s="185"/>
      <c r="R199" s="185"/>
      <c r="S199" s="185"/>
    </row>
    <row r="200" spans="1:19" ht="12" thickBot="1" x14ac:dyDescent="0.25">
      <c r="A200" s="364"/>
      <c r="B200" s="367"/>
      <c r="C200" s="367"/>
      <c r="D200" s="198" t="s">
        <v>18</v>
      </c>
      <c r="E200" s="206">
        <v>0</v>
      </c>
      <c r="F200" s="206">
        <v>0</v>
      </c>
      <c r="G200" s="206">
        <v>0</v>
      </c>
      <c r="H200" s="206">
        <v>0</v>
      </c>
      <c r="I200" s="206">
        <v>0</v>
      </c>
      <c r="J200" s="206">
        <v>0</v>
      </c>
      <c r="K200" s="197">
        <f t="shared" si="62"/>
        <v>0</v>
      </c>
      <c r="N200" s="185"/>
      <c r="O200" s="185"/>
      <c r="P200" s="185"/>
      <c r="Q200" s="185"/>
      <c r="R200" s="185"/>
      <c r="S200" s="185"/>
    </row>
    <row r="201" spans="1:19" ht="12" thickBot="1" x14ac:dyDescent="0.25">
      <c r="A201" s="364"/>
      <c r="B201" s="367"/>
      <c r="C201" s="367"/>
      <c r="D201" s="198" t="s">
        <v>17</v>
      </c>
      <c r="E201" s="206">
        <f>'Приложение 3'!E52</f>
        <v>0</v>
      </c>
      <c r="F201" s="206">
        <f>'Приложение 3'!F52</f>
        <v>0</v>
      </c>
      <c r="G201" s="206">
        <f>'Приложение 3'!G52</f>
        <v>0</v>
      </c>
      <c r="H201" s="206">
        <f>'Приложение 3'!H52</f>
        <v>0</v>
      </c>
      <c r="I201" s="206">
        <f>'Приложение 3'!I52</f>
        <v>0</v>
      </c>
      <c r="J201" s="206">
        <f>'Приложение 3'!J52</f>
        <v>0</v>
      </c>
      <c r="K201" s="197">
        <f t="shared" si="62"/>
        <v>0</v>
      </c>
      <c r="M201" s="184" t="s">
        <v>119</v>
      </c>
      <c r="N201" s="185"/>
      <c r="O201" s="185"/>
      <c r="P201" s="185"/>
      <c r="Q201" s="185"/>
      <c r="R201" s="185"/>
      <c r="S201" s="185"/>
    </row>
    <row r="202" spans="1:19" ht="12" thickBot="1" x14ac:dyDescent="0.25">
      <c r="A202" s="364"/>
      <c r="B202" s="367"/>
      <c r="C202" s="367"/>
      <c r="D202" s="198" t="s">
        <v>16</v>
      </c>
      <c r="E202" s="206">
        <v>0</v>
      </c>
      <c r="F202" s="206">
        <v>0</v>
      </c>
      <c r="G202" s="206">
        <v>0</v>
      </c>
      <c r="H202" s="206">
        <v>0</v>
      </c>
      <c r="I202" s="206">
        <v>0</v>
      </c>
      <c r="J202" s="206">
        <v>0</v>
      </c>
      <c r="K202" s="197">
        <f t="shared" si="62"/>
        <v>0</v>
      </c>
      <c r="N202" s="185"/>
      <c r="O202" s="185"/>
      <c r="P202" s="185"/>
      <c r="Q202" s="185"/>
      <c r="R202" s="185"/>
      <c r="S202" s="185"/>
    </row>
    <row r="203" spans="1:19" ht="23.25" thickBot="1" x14ac:dyDescent="0.25">
      <c r="A203" s="364"/>
      <c r="B203" s="367"/>
      <c r="C203" s="367"/>
      <c r="D203" s="198" t="s">
        <v>15</v>
      </c>
      <c r="E203" s="206">
        <v>0</v>
      </c>
      <c r="F203" s="206">
        <v>0</v>
      </c>
      <c r="G203" s="206">
        <v>0</v>
      </c>
      <c r="H203" s="206">
        <v>0</v>
      </c>
      <c r="I203" s="206">
        <v>0</v>
      </c>
      <c r="J203" s="206">
        <v>0</v>
      </c>
      <c r="K203" s="197">
        <f t="shared" si="62"/>
        <v>0</v>
      </c>
      <c r="N203" s="185"/>
      <c r="O203" s="185"/>
      <c r="P203" s="185"/>
      <c r="Q203" s="185"/>
      <c r="R203" s="185"/>
      <c r="S203" s="185"/>
    </row>
    <row r="204" spans="1:19" ht="12" thickBot="1" x14ac:dyDescent="0.25">
      <c r="A204" s="365"/>
      <c r="B204" s="368"/>
      <c r="C204" s="368"/>
      <c r="D204" s="199" t="s">
        <v>14</v>
      </c>
      <c r="E204" s="210">
        <v>0</v>
      </c>
      <c r="F204" s="210">
        <v>0</v>
      </c>
      <c r="G204" s="210">
        <v>0</v>
      </c>
      <c r="H204" s="210">
        <v>0</v>
      </c>
      <c r="I204" s="210">
        <v>0</v>
      </c>
      <c r="J204" s="210">
        <v>0</v>
      </c>
      <c r="K204" s="197">
        <f t="shared" si="62"/>
        <v>0</v>
      </c>
      <c r="N204" s="185"/>
      <c r="O204" s="185"/>
      <c r="P204" s="185"/>
      <c r="Q204" s="185"/>
      <c r="R204" s="185"/>
      <c r="S204" s="185"/>
    </row>
    <row r="205" spans="1:19" ht="12" thickBot="1" x14ac:dyDescent="0.25">
      <c r="A205" s="363" t="s">
        <v>581</v>
      </c>
      <c r="B205" s="366" t="s">
        <v>38</v>
      </c>
      <c r="C205" s="366" t="s">
        <v>655</v>
      </c>
      <c r="D205" s="196" t="s">
        <v>7</v>
      </c>
      <c r="E205" s="209">
        <f t="shared" ref="E205:F205" si="87">SUM(E206:E211)</f>
        <v>200</v>
      </c>
      <c r="F205" s="209">
        <f t="shared" si="87"/>
        <v>200</v>
      </c>
      <c r="G205" s="209">
        <f t="shared" ref="G205:J205" si="88">SUM(G206:G211)</f>
        <v>200</v>
      </c>
      <c r="H205" s="209">
        <f t="shared" si="88"/>
        <v>200</v>
      </c>
      <c r="I205" s="209">
        <f t="shared" si="88"/>
        <v>200</v>
      </c>
      <c r="J205" s="209">
        <f t="shared" si="88"/>
        <v>200</v>
      </c>
      <c r="K205" s="197">
        <f t="shared" si="62"/>
        <v>1200</v>
      </c>
      <c r="N205" s="185"/>
      <c r="O205" s="185"/>
      <c r="P205" s="185"/>
      <c r="Q205" s="185"/>
      <c r="R205" s="185"/>
      <c r="S205" s="185"/>
    </row>
    <row r="206" spans="1:19" ht="12" thickBot="1" x14ac:dyDescent="0.25">
      <c r="A206" s="364"/>
      <c r="B206" s="367"/>
      <c r="C206" s="372"/>
      <c r="D206" s="198" t="s">
        <v>19</v>
      </c>
      <c r="E206" s="206">
        <v>0</v>
      </c>
      <c r="F206" s="206">
        <v>0</v>
      </c>
      <c r="G206" s="206">
        <v>0</v>
      </c>
      <c r="H206" s="206">
        <v>0</v>
      </c>
      <c r="I206" s="206">
        <v>0</v>
      </c>
      <c r="J206" s="206">
        <v>0</v>
      </c>
      <c r="K206" s="197">
        <f t="shared" si="62"/>
        <v>0</v>
      </c>
      <c r="N206" s="185"/>
      <c r="O206" s="185"/>
      <c r="P206" s="185"/>
      <c r="Q206" s="185"/>
      <c r="R206" s="185"/>
      <c r="S206" s="185"/>
    </row>
    <row r="207" spans="1:19" ht="12" thickBot="1" x14ac:dyDescent="0.25">
      <c r="A207" s="364"/>
      <c r="B207" s="367"/>
      <c r="C207" s="372"/>
      <c r="D207" s="198" t="s">
        <v>18</v>
      </c>
      <c r="E207" s="206">
        <v>0</v>
      </c>
      <c r="F207" s="206">
        <v>0</v>
      </c>
      <c r="G207" s="206">
        <v>0</v>
      </c>
      <c r="H207" s="206">
        <v>0</v>
      </c>
      <c r="I207" s="206">
        <v>0</v>
      </c>
      <c r="J207" s="206">
        <v>0</v>
      </c>
      <c r="K207" s="197">
        <f t="shared" si="62"/>
        <v>0</v>
      </c>
      <c r="N207" s="185"/>
      <c r="O207" s="185"/>
      <c r="P207" s="185"/>
      <c r="Q207" s="185"/>
      <c r="R207" s="185"/>
      <c r="S207" s="185"/>
    </row>
    <row r="208" spans="1:19" ht="12" thickBot="1" x14ac:dyDescent="0.25">
      <c r="A208" s="364"/>
      <c r="B208" s="367"/>
      <c r="C208" s="372"/>
      <c r="D208" s="198" t="s">
        <v>17</v>
      </c>
      <c r="E208" s="221">
        <f>'Приложение 3'!E53</f>
        <v>200</v>
      </c>
      <c r="F208" s="221">
        <f>'Приложение 3'!F53</f>
        <v>200</v>
      </c>
      <c r="G208" s="221">
        <f>'Приложение 3'!G53</f>
        <v>200</v>
      </c>
      <c r="H208" s="221">
        <f>'Приложение 3'!H53</f>
        <v>200</v>
      </c>
      <c r="I208" s="221">
        <f>'Приложение 3'!I53</f>
        <v>200</v>
      </c>
      <c r="J208" s="221">
        <f>'Приложение 3'!J53</f>
        <v>200</v>
      </c>
      <c r="K208" s="197">
        <f t="shared" si="62"/>
        <v>1200</v>
      </c>
      <c r="N208" s="185"/>
      <c r="O208" s="185"/>
      <c r="P208" s="185"/>
      <c r="Q208" s="185"/>
      <c r="R208" s="185"/>
      <c r="S208" s="185"/>
    </row>
    <row r="209" spans="1:19" ht="12" thickBot="1" x14ac:dyDescent="0.25">
      <c r="A209" s="364"/>
      <c r="B209" s="367"/>
      <c r="C209" s="372"/>
      <c r="D209" s="198" t="s">
        <v>16</v>
      </c>
      <c r="E209" s="206">
        <v>0</v>
      </c>
      <c r="F209" s="206">
        <v>0</v>
      </c>
      <c r="G209" s="206">
        <v>0</v>
      </c>
      <c r="H209" s="206">
        <v>0</v>
      </c>
      <c r="I209" s="206">
        <v>0</v>
      </c>
      <c r="J209" s="206">
        <v>0</v>
      </c>
      <c r="K209" s="197">
        <f t="shared" si="62"/>
        <v>0</v>
      </c>
      <c r="N209" s="185"/>
      <c r="O209" s="185"/>
      <c r="P209" s="185"/>
      <c r="Q209" s="185"/>
      <c r="R209" s="185"/>
      <c r="S209" s="185"/>
    </row>
    <row r="210" spans="1:19" ht="23.25" thickBot="1" x14ac:dyDescent="0.25">
      <c r="A210" s="364"/>
      <c r="B210" s="367"/>
      <c r="C210" s="372"/>
      <c r="D210" s="198" t="s">
        <v>15</v>
      </c>
      <c r="E210" s="206">
        <v>0</v>
      </c>
      <c r="F210" s="206">
        <v>0</v>
      </c>
      <c r="G210" s="206">
        <v>0</v>
      </c>
      <c r="H210" s="206">
        <v>0</v>
      </c>
      <c r="I210" s="206">
        <v>0</v>
      </c>
      <c r="J210" s="206">
        <v>0</v>
      </c>
      <c r="K210" s="197">
        <f t="shared" ref="K210:K282" si="89">SUM(E210:J210)</f>
        <v>0</v>
      </c>
      <c r="N210" s="185"/>
      <c r="O210" s="185"/>
      <c r="P210" s="185"/>
      <c r="Q210" s="185"/>
      <c r="R210" s="185"/>
      <c r="S210" s="185"/>
    </row>
    <row r="211" spans="1:19" ht="22.5" customHeight="1" thickBot="1" x14ac:dyDescent="0.25">
      <c r="A211" s="365"/>
      <c r="B211" s="368"/>
      <c r="C211" s="373"/>
      <c r="D211" s="199" t="s">
        <v>14</v>
      </c>
      <c r="E211" s="211">
        <v>0</v>
      </c>
      <c r="F211" s="211">
        <v>0</v>
      </c>
      <c r="G211" s="211">
        <v>0</v>
      </c>
      <c r="H211" s="211">
        <v>0</v>
      </c>
      <c r="I211" s="211">
        <v>0</v>
      </c>
      <c r="J211" s="211">
        <v>0</v>
      </c>
      <c r="K211" s="197">
        <f t="shared" si="89"/>
        <v>0</v>
      </c>
      <c r="N211" s="185"/>
      <c r="O211" s="185"/>
      <c r="P211" s="185"/>
      <c r="Q211" s="185"/>
      <c r="R211" s="185"/>
      <c r="S211" s="185"/>
    </row>
    <row r="212" spans="1:19" ht="12" thickBot="1" x14ac:dyDescent="0.25">
      <c r="A212" s="363" t="s">
        <v>654</v>
      </c>
      <c r="B212" s="366" t="s">
        <v>38</v>
      </c>
      <c r="C212" s="366" t="s">
        <v>687</v>
      </c>
      <c r="D212" s="280" t="s">
        <v>7</v>
      </c>
      <c r="E212" s="209">
        <f t="shared" ref="E212:F212" si="90">SUM(E213:E218)</f>
        <v>8081</v>
      </c>
      <c r="F212" s="209">
        <f t="shared" si="90"/>
        <v>0</v>
      </c>
      <c r="G212" s="209">
        <f t="shared" ref="G212:J212" si="91">SUM(G213:G218)</f>
        <v>0</v>
      </c>
      <c r="H212" s="209">
        <f t="shared" si="91"/>
        <v>0</v>
      </c>
      <c r="I212" s="209">
        <f t="shared" si="91"/>
        <v>0</v>
      </c>
      <c r="J212" s="209">
        <f t="shared" si="91"/>
        <v>0</v>
      </c>
      <c r="K212" s="197">
        <f t="shared" si="89"/>
        <v>8081</v>
      </c>
      <c r="N212" s="185"/>
      <c r="O212" s="185"/>
      <c r="P212" s="185"/>
      <c r="Q212" s="185"/>
      <c r="R212" s="185"/>
      <c r="S212" s="185"/>
    </row>
    <row r="213" spans="1:19" ht="12" thickBot="1" x14ac:dyDescent="0.25">
      <c r="A213" s="364"/>
      <c r="B213" s="367"/>
      <c r="C213" s="372"/>
      <c r="D213" s="281" t="s">
        <v>19</v>
      </c>
      <c r="E213" s="206">
        <v>0</v>
      </c>
      <c r="F213" s="206">
        <v>0</v>
      </c>
      <c r="G213" s="206"/>
      <c r="H213" s="206"/>
      <c r="I213" s="206"/>
      <c r="J213" s="206"/>
      <c r="K213" s="197">
        <f t="shared" si="89"/>
        <v>0</v>
      </c>
      <c r="N213" s="185"/>
      <c r="O213" s="185"/>
      <c r="P213" s="185"/>
      <c r="Q213" s="185"/>
      <c r="R213" s="185"/>
      <c r="S213" s="185"/>
    </row>
    <row r="214" spans="1:19" x14ac:dyDescent="0.2">
      <c r="A214" s="364"/>
      <c r="B214" s="367"/>
      <c r="C214" s="372"/>
      <c r="D214" s="281" t="s">
        <v>18</v>
      </c>
      <c r="E214" s="284">
        <v>8000</v>
      </c>
      <c r="F214" s="284"/>
      <c r="G214" s="284"/>
      <c r="H214" s="284"/>
      <c r="I214" s="284"/>
      <c r="J214" s="284"/>
      <c r="K214" s="197">
        <f t="shared" si="89"/>
        <v>8000</v>
      </c>
      <c r="N214" s="185"/>
      <c r="O214" s="185"/>
      <c r="P214" s="185"/>
      <c r="Q214" s="185"/>
      <c r="R214" s="185"/>
      <c r="S214" s="185"/>
    </row>
    <row r="215" spans="1:19" x14ac:dyDescent="0.2">
      <c r="A215" s="364"/>
      <c r="B215" s="367"/>
      <c r="C215" s="372"/>
      <c r="D215" s="281" t="s">
        <v>17</v>
      </c>
      <c r="E215" s="206">
        <f>'Приложение 3'!E54</f>
        <v>81</v>
      </c>
      <c r="F215" s="206">
        <f>'Приложение 3'!F54</f>
        <v>0</v>
      </c>
      <c r="G215" s="206">
        <f>'Приложение 3'!G54</f>
        <v>0</v>
      </c>
      <c r="H215" s="206">
        <f>'Приложение 3'!H54</f>
        <v>0</v>
      </c>
      <c r="I215" s="206">
        <f>'Приложение 3'!I54</f>
        <v>0</v>
      </c>
      <c r="J215" s="206">
        <f>'Приложение 3'!J54</f>
        <v>0</v>
      </c>
      <c r="K215" s="286">
        <f t="shared" si="89"/>
        <v>81</v>
      </c>
      <c r="N215" s="185"/>
      <c r="O215" s="185"/>
      <c r="P215" s="185"/>
      <c r="Q215" s="185"/>
      <c r="R215" s="185"/>
      <c r="S215" s="185"/>
    </row>
    <row r="216" spans="1:19" x14ac:dyDescent="0.2">
      <c r="A216" s="364"/>
      <c r="B216" s="367"/>
      <c r="C216" s="372"/>
      <c r="D216" s="281" t="s">
        <v>16</v>
      </c>
      <c r="E216" s="206">
        <v>0</v>
      </c>
      <c r="F216" s="206">
        <v>0</v>
      </c>
      <c r="G216" s="206">
        <v>0</v>
      </c>
      <c r="H216" s="206">
        <v>0</v>
      </c>
      <c r="I216" s="206">
        <v>0</v>
      </c>
      <c r="J216" s="206">
        <v>0</v>
      </c>
      <c r="K216" s="286">
        <f t="shared" si="89"/>
        <v>0</v>
      </c>
      <c r="N216" s="185"/>
      <c r="O216" s="185"/>
      <c r="P216" s="185"/>
      <c r="Q216" s="185"/>
      <c r="R216" s="185"/>
      <c r="S216" s="185"/>
    </row>
    <row r="217" spans="1:19" ht="23.25" thickBot="1" x14ac:dyDescent="0.25">
      <c r="A217" s="364"/>
      <c r="B217" s="367"/>
      <c r="C217" s="372"/>
      <c r="D217" s="281" t="s">
        <v>15</v>
      </c>
      <c r="E217" s="220">
        <v>0</v>
      </c>
      <c r="F217" s="220">
        <v>0</v>
      </c>
      <c r="G217" s="220">
        <v>0</v>
      </c>
      <c r="H217" s="220">
        <v>0</v>
      </c>
      <c r="I217" s="220">
        <v>0</v>
      </c>
      <c r="J217" s="220">
        <v>0</v>
      </c>
      <c r="K217" s="285">
        <f t="shared" ref="K217:K218" si="92">SUM(E217:J217)</f>
        <v>0</v>
      </c>
      <c r="N217" s="185"/>
      <c r="O217" s="185"/>
      <c r="P217" s="185"/>
      <c r="Q217" s="185"/>
      <c r="R217" s="185"/>
      <c r="S217" s="185"/>
    </row>
    <row r="218" spans="1:19" ht="22.5" customHeight="1" thickBot="1" x14ac:dyDescent="0.25">
      <c r="A218" s="365"/>
      <c r="B218" s="368"/>
      <c r="C218" s="373"/>
      <c r="D218" s="282" t="s">
        <v>14</v>
      </c>
      <c r="E218" s="211">
        <v>0</v>
      </c>
      <c r="F218" s="211">
        <v>0</v>
      </c>
      <c r="G218" s="222">
        <v>0</v>
      </c>
      <c r="H218" s="222">
        <v>0</v>
      </c>
      <c r="I218" s="222">
        <v>0</v>
      </c>
      <c r="J218" s="222">
        <v>0</v>
      </c>
      <c r="K218" s="197">
        <f t="shared" si="92"/>
        <v>0</v>
      </c>
      <c r="N218" s="185"/>
      <c r="O218" s="185"/>
      <c r="P218" s="185"/>
      <c r="Q218" s="185"/>
      <c r="R218" s="185"/>
      <c r="S218" s="185"/>
    </row>
    <row r="219" spans="1:19" ht="12" thickBot="1" x14ac:dyDescent="0.25">
      <c r="A219" s="363" t="s">
        <v>81</v>
      </c>
      <c r="B219" s="366" t="s">
        <v>5</v>
      </c>
      <c r="C219" s="366" t="s">
        <v>61</v>
      </c>
      <c r="D219" s="196" t="s">
        <v>7</v>
      </c>
      <c r="E219" s="209">
        <f t="shared" ref="E219" si="93">SUM(E220:E225)</f>
        <v>0</v>
      </c>
      <c r="F219" s="209">
        <f t="shared" ref="F219" si="94">SUM(F220:F225)</f>
        <v>0</v>
      </c>
      <c r="G219" s="206"/>
      <c r="H219" s="206"/>
      <c r="I219" s="206"/>
      <c r="J219" s="206"/>
      <c r="K219" s="197">
        <f t="shared" si="89"/>
        <v>0</v>
      </c>
      <c r="N219" s="185"/>
      <c r="O219" s="185"/>
      <c r="P219" s="185"/>
      <c r="Q219" s="185"/>
      <c r="R219" s="185"/>
      <c r="S219" s="185"/>
    </row>
    <row r="220" spans="1:19" ht="12" thickBot="1" x14ac:dyDescent="0.25">
      <c r="A220" s="364"/>
      <c r="B220" s="367"/>
      <c r="C220" s="367"/>
      <c r="D220" s="198" t="s">
        <v>19</v>
      </c>
      <c r="E220" s="206">
        <f t="shared" ref="E220" si="95">E227+E234</f>
        <v>0</v>
      </c>
      <c r="F220" s="206">
        <f t="shared" ref="F220" si="96">F227+F234</f>
        <v>0</v>
      </c>
      <c r="G220" s="206"/>
      <c r="H220" s="206"/>
      <c r="I220" s="206"/>
      <c r="J220" s="206"/>
      <c r="K220" s="197">
        <f t="shared" si="89"/>
        <v>0</v>
      </c>
      <c r="N220" s="185"/>
      <c r="O220" s="185"/>
      <c r="P220" s="185"/>
      <c r="Q220" s="185"/>
      <c r="R220" s="185"/>
      <c r="S220" s="185"/>
    </row>
    <row r="221" spans="1:19" ht="12" thickBot="1" x14ac:dyDescent="0.25">
      <c r="A221" s="364"/>
      <c r="B221" s="367"/>
      <c r="C221" s="367"/>
      <c r="D221" s="198" t="s">
        <v>18</v>
      </c>
      <c r="E221" s="206">
        <f t="shared" ref="E221" si="97">E228+E235</f>
        <v>0</v>
      </c>
      <c r="F221" s="206">
        <f t="shared" ref="F221" si="98">F228+F235</f>
        <v>0</v>
      </c>
      <c r="G221" s="206"/>
      <c r="H221" s="206"/>
      <c r="I221" s="206"/>
      <c r="J221" s="206"/>
      <c r="K221" s="197">
        <f t="shared" si="89"/>
        <v>0</v>
      </c>
      <c r="N221" s="185"/>
      <c r="O221" s="185"/>
      <c r="P221" s="185"/>
      <c r="Q221" s="185"/>
      <c r="R221" s="185"/>
      <c r="S221" s="185"/>
    </row>
    <row r="222" spans="1:19" ht="12" thickBot="1" x14ac:dyDescent="0.25">
      <c r="A222" s="364"/>
      <c r="B222" s="367"/>
      <c r="C222" s="367"/>
      <c r="D222" s="198" t="s">
        <v>17</v>
      </c>
      <c r="E222" s="206">
        <f t="shared" ref="E222" si="99">E229+E236</f>
        <v>0</v>
      </c>
      <c r="F222" s="206">
        <f t="shared" ref="F222" si="100">F229+F236</f>
        <v>0</v>
      </c>
      <c r="G222" s="206"/>
      <c r="H222" s="206"/>
      <c r="I222" s="206"/>
      <c r="J222" s="206"/>
      <c r="K222" s="197">
        <f t="shared" si="89"/>
        <v>0</v>
      </c>
      <c r="N222" s="185"/>
      <c r="O222" s="185"/>
      <c r="P222" s="185"/>
      <c r="Q222" s="185"/>
      <c r="R222" s="185"/>
      <c r="S222" s="185"/>
    </row>
    <row r="223" spans="1:19" ht="12" thickBot="1" x14ac:dyDescent="0.25">
      <c r="A223" s="364"/>
      <c r="B223" s="367"/>
      <c r="C223" s="367"/>
      <c r="D223" s="198" t="s">
        <v>16</v>
      </c>
      <c r="E223" s="206">
        <f t="shared" ref="E223" si="101">E230+E237</f>
        <v>0</v>
      </c>
      <c r="F223" s="206">
        <f t="shared" ref="F223" si="102">F230+F237</f>
        <v>0</v>
      </c>
      <c r="G223" s="206"/>
      <c r="H223" s="206"/>
      <c r="I223" s="206"/>
      <c r="J223" s="206"/>
      <c r="K223" s="197">
        <f t="shared" si="89"/>
        <v>0</v>
      </c>
      <c r="N223" s="185"/>
      <c r="O223" s="185"/>
      <c r="P223" s="185"/>
      <c r="Q223" s="185"/>
      <c r="R223" s="185"/>
      <c r="S223" s="185"/>
    </row>
    <row r="224" spans="1:19" ht="23.25" thickBot="1" x14ac:dyDescent="0.25">
      <c r="A224" s="364"/>
      <c r="B224" s="367"/>
      <c r="C224" s="367"/>
      <c r="D224" s="198" t="s">
        <v>15</v>
      </c>
      <c r="E224" s="206">
        <f t="shared" ref="E224" si="103">E231+E238</f>
        <v>0</v>
      </c>
      <c r="F224" s="206">
        <f t="shared" ref="F224" si="104">F231+F238</f>
        <v>0</v>
      </c>
      <c r="G224" s="206"/>
      <c r="H224" s="206"/>
      <c r="I224" s="206"/>
      <c r="J224" s="206"/>
      <c r="K224" s="197">
        <f t="shared" si="89"/>
        <v>0</v>
      </c>
      <c r="N224" s="185"/>
      <c r="O224" s="185"/>
      <c r="P224" s="185"/>
      <c r="Q224" s="185"/>
      <c r="R224" s="185"/>
      <c r="S224" s="185"/>
    </row>
    <row r="225" spans="1:19" ht="12" thickBot="1" x14ac:dyDescent="0.25">
      <c r="A225" s="365"/>
      <c r="B225" s="368"/>
      <c r="C225" s="368"/>
      <c r="D225" s="199" t="s">
        <v>14</v>
      </c>
      <c r="E225" s="222"/>
      <c r="F225" s="222"/>
      <c r="G225" s="206"/>
      <c r="H225" s="206"/>
      <c r="I225" s="206"/>
      <c r="J225" s="206"/>
      <c r="K225" s="197">
        <f t="shared" si="89"/>
        <v>0</v>
      </c>
      <c r="N225" s="185"/>
      <c r="O225" s="185"/>
      <c r="P225" s="185"/>
      <c r="Q225" s="185"/>
      <c r="R225" s="185"/>
      <c r="S225" s="185"/>
    </row>
    <row r="226" spans="1:19" ht="12" thickBot="1" x14ac:dyDescent="0.25">
      <c r="A226" s="363" t="s">
        <v>82</v>
      </c>
      <c r="B226" s="366" t="s">
        <v>38</v>
      </c>
      <c r="C226" s="366" t="s">
        <v>66</v>
      </c>
      <c r="D226" s="196" t="s">
        <v>7</v>
      </c>
      <c r="E226" s="209">
        <f t="shared" ref="E226" si="105">SUM(E227:E232)</f>
        <v>0</v>
      </c>
      <c r="F226" s="209">
        <f t="shared" ref="F226" si="106">SUM(F227:F232)</f>
        <v>0</v>
      </c>
      <c r="G226" s="206"/>
      <c r="H226" s="206"/>
      <c r="I226" s="206"/>
      <c r="J226" s="206"/>
      <c r="K226" s="197">
        <f t="shared" si="89"/>
        <v>0</v>
      </c>
      <c r="N226" s="185"/>
      <c r="O226" s="185"/>
      <c r="P226" s="185"/>
      <c r="Q226" s="185"/>
      <c r="R226" s="185"/>
      <c r="S226" s="185"/>
    </row>
    <row r="227" spans="1:19" ht="12" thickBot="1" x14ac:dyDescent="0.25">
      <c r="A227" s="364"/>
      <c r="B227" s="367"/>
      <c r="C227" s="367"/>
      <c r="D227" s="198" t="s">
        <v>19</v>
      </c>
      <c r="E227" s="206">
        <v>0</v>
      </c>
      <c r="F227" s="206">
        <v>0</v>
      </c>
      <c r="G227" s="206"/>
      <c r="H227" s="206"/>
      <c r="I227" s="206"/>
      <c r="J227" s="206"/>
      <c r="K227" s="197">
        <f t="shared" si="89"/>
        <v>0</v>
      </c>
      <c r="N227" s="185"/>
      <c r="O227" s="185"/>
      <c r="P227" s="185"/>
      <c r="Q227" s="185"/>
      <c r="R227" s="185"/>
      <c r="S227" s="185"/>
    </row>
    <row r="228" spans="1:19" ht="12" thickBot="1" x14ac:dyDescent="0.25">
      <c r="A228" s="364"/>
      <c r="B228" s="367"/>
      <c r="C228" s="367"/>
      <c r="D228" s="198" t="s">
        <v>18</v>
      </c>
      <c r="E228" s="206">
        <v>0</v>
      </c>
      <c r="F228" s="206">
        <v>0</v>
      </c>
      <c r="G228" s="206"/>
      <c r="H228" s="206"/>
      <c r="I228" s="206"/>
      <c r="J228" s="206"/>
      <c r="K228" s="197">
        <f t="shared" si="89"/>
        <v>0</v>
      </c>
      <c r="N228" s="185"/>
      <c r="O228" s="185"/>
      <c r="P228" s="185"/>
      <c r="Q228" s="185"/>
      <c r="R228" s="185"/>
      <c r="S228" s="185"/>
    </row>
    <row r="229" spans="1:19" ht="12" thickBot="1" x14ac:dyDescent="0.25">
      <c r="A229" s="364"/>
      <c r="B229" s="367"/>
      <c r="C229" s="367"/>
      <c r="D229" s="198" t="s">
        <v>17</v>
      </c>
      <c r="E229" s="206">
        <f>'Приложение 3'!E59</f>
        <v>0</v>
      </c>
      <c r="F229" s="206">
        <f>'Приложение 3'!F59</f>
        <v>0</v>
      </c>
      <c r="G229" s="206"/>
      <c r="H229" s="206"/>
      <c r="I229" s="206"/>
      <c r="J229" s="206"/>
      <c r="K229" s="197">
        <f t="shared" si="89"/>
        <v>0</v>
      </c>
      <c r="N229" s="185"/>
      <c r="O229" s="185"/>
      <c r="P229" s="185"/>
      <c r="Q229" s="185"/>
      <c r="R229" s="185"/>
      <c r="S229" s="185"/>
    </row>
    <row r="230" spans="1:19" ht="12" thickBot="1" x14ac:dyDescent="0.25">
      <c r="A230" s="364"/>
      <c r="B230" s="367"/>
      <c r="C230" s="367"/>
      <c r="D230" s="198" t="s">
        <v>16</v>
      </c>
      <c r="E230" s="206">
        <v>0</v>
      </c>
      <c r="F230" s="206">
        <v>0</v>
      </c>
      <c r="G230" s="206"/>
      <c r="H230" s="206"/>
      <c r="I230" s="206"/>
      <c r="J230" s="206"/>
      <c r="K230" s="197">
        <f t="shared" si="89"/>
        <v>0</v>
      </c>
      <c r="N230" s="185"/>
      <c r="O230" s="185"/>
      <c r="P230" s="185"/>
      <c r="Q230" s="185"/>
      <c r="R230" s="185"/>
      <c r="S230" s="185"/>
    </row>
    <row r="231" spans="1:19" ht="23.25" thickBot="1" x14ac:dyDescent="0.25">
      <c r="A231" s="364"/>
      <c r="B231" s="367"/>
      <c r="C231" s="367"/>
      <c r="D231" s="198" t="s">
        <v>15</v>
      </c>
      <c r="E231" s="206">
        <v>0</v>
      </c>
      <c r="F231" s="206">
        <v>0</v>
      </c>
      <c r="G231" s="206"/>
      <c r="H231" s="206"/>
      <c r="I231" s="206"/>
      <c r="J231" s="206"/>
      <c r="K231" s="197">
        <f t="shared" si="89"/>
        <v>0</v>
      </c>
      <c r="N231" s="185"/>
      <c r="O231" s="185"/>
      <c r="P231" s="185"/>
      <c r="Q231" s="185"/>
      <c r="R231" s="185"/>
      <c r="S231" s="185"/>
    </row>
    <row r="232" spans="1:19" ht="12" thickBot="1" x14ac:dyDescent="0.25">
      <c r="A232" s="365"/>
      <c r="B232" s="368"/>
      <c r="C232" s="368"/>
      <c r="D232" s="199" t="s">
        <v>14</v>
      </c>
      <c r="E232" s="211"/>
      <c r="F232" s="211"/>
      <c r="G232" s="206"/>
      <c r="H232" s="206"/>
      <c r="I232" s="206"/>
      <c r="J232" s="206"/>
      <c r="K232" s="197">
        <f t="shared" si="89"/>
        <v>0</v>
      </c>
      <c r="N232" s="185"/>
      <c r="O232" s="185"/>
      <c r="P232" s="185"/>
      <c r="Q232" s="185"/>
      <c r="R232" s="185"/>
      <c r="S232" s="185"/>
    </row>
    <row r="233" spans="1:19" ht="12" thickBot="1" x14ac:dyDescent="0.25">
      <c r="A233" s="363" t="s">
        <v>83</v>
      </c>
      <c r="B233" s="366" t="s">
        <v>38</v>
      </c>
      <c r="C233" s="366" t="s">
        <v>65</v>
      </c>
      <c r="D233" s="196" t="s">
        <v>7</v>
      </c>
      <c r="E233" s="209">
        <f t="shared" ref="E233" si="107">SUM(E234:E239)</f>
        <v>0</v>
      </c>
      <c r="F233" s="209">
        <f t="shared" ref="F233" si="108">SUM(F234:F239)</f>
        <v>0</v>
      </c>
      <c r="G233" s="206"/>
      <c r="H233" s="206"/>
      <c r="I233" s="206"/>
      <c r="J233" s="206"/>
      <c r="K233" s="197">
        <f t="shared" si="89"/>
        <v>0</v>
      </c>
      <c r="N233" s="185"/>
      <c r="O233" s="185"/>
      <c r="P233" s="185"/>
      <c r="Q233" s="185"/>
      <c r="R233" s="185"/>
      <c r="S233" s="185"/>
    </row>
    <row r="234" spans="1:19" ht="12" thickBot="1" x14ac:dyDescent="0.25">
      <c r="A234" s="364"/>
      <c r="B234" s="367"/>
      <c r="C234" s="367"/>
      <c r="D234" s="198" t="s">
        <v>19</v>
      </c>
      <c r="E234" s="206">
        <v>0</v>
      </c>
      <c r="F234" s="206">
        <v>0</v>
      </c>
      <c r="G234" s="206"/>
      <c r="H234" s="206"/>
      <c r="I234" s="206"/>
      <c r="J234" s="206"/>
      <c r="K234" s="197">
        <f t="shared" si="89"/>
        <v>0</v>
      </c>
      <c r="N234" s="185"/>
      <c r="O234" s="185"/>
      <c r="P234" s="185"/>
      <c r="Q234" s="185"/>
      <c r="R234" s="185"/>
      <c r="S234" s="185"/>
    </row>
    <row r="235" spans="1:19" ht="12" thickBot="1" x14ac:dyDescent="0.25">
      <c r="A235" s="364"/>
      <c r="B235" s="367"/>
      <c r="C235" s="367"/>
      <c r="D235" s="198" t="s">
        <v>18</v>
      </c>
      <c r="E235" s="206">
        <v>0</v>
      </c>
      <c r="F235" s="206">
        <v>0</v>
      </c>
      <c r="G235" s="206"/>
      <c r="H235" s="206"/>
      <c r="I235" s="206"/>
      <c r="J235" s="206"/>
      <c r="K235" s="197">
        <f t="shared" si="89"/>
        <v>0</v>
      </c>
      <c r="N235" s="185"/>
      <c r="O235" s="185"/>
      <c r="P235" s="185"/>
      <c r="Q235" s="185"/>
      <c r="R235" s="185"/>
      <c r="S235" s="185"/>
    </row>
    <row r="236" spans="1:19" ht="12" thickBot="1" x14ac:dyDescent="0.25">
      <c r="A236" s="364"/>
      <c r="B236" s="367"/>
      <c r="C236" s="367"/>
      <c r="D236" s="198" t="s">
        <v>17</v>
      </c>
      <c r="E236" s="206">
        <f>'Приложение 3'!E63</f>
        <v>0</v>
      </c>
      <c r="F236" s="206">
        <f>'Приложение 3'!F63</f>
        <v>0</v>
      </c>
      <c r="G236" s="206"/>
      <c r="H236" s="206"/>
      <c r="I236" s="206"/>
      <c r="J236" s="206"/>
      <c r="K236" s="197">
        <f t="shared" si="89"/>
        <v>0</v>
      </c>
      <c r="M236" s="184" t="s">
        <v>98</v>
      </c>
      <c r="N236" s="185"/>
      <c r="O236" s="185"/>
      <c r="P236" s="185"/>
      <c r="Q236" s="185"/>
      <c r="R236" s="185"/>
      <c r="S236" s="185"/>
    </row>
    <row r="237" spans="1:19" ht="12" thickBot="1" x14ac:dyDescent="0.25">
      <c r="A237" s="364"/>
      <c r="B237" s="367"/>
      <c r="C237" s="367"/>
      <c r="D237" s="198" t="s">
        <v>16</v>
      </c>
      <c r="E237" s="206">
        <v>0</v>
      </c>
      <c r="F237" s="206">
        <v>0</v>
      </c>
      <c r="G237" s="206"/>
      <c r="H237" s="206"/>
      <c r="I237" s="206"/>
      <c r="J237" s="206"/>
      <c r="K237" s="197">
        <f t="shared" si="89"/>
        <v>0</v>
      </c>
      <c r="N237" s="185"/>
      <c r="O237" s="185"/>
      <c r="P237" s="185"/>
      <c r="Q237" s="185"/>
      <c r="R237" s="185"/>
      <c r="S237" s="185"/>
    </row>
    <row r="238" spans="1:19" ht="23.25" thickBot="1" x14ac:dyDescent="0.25">
      <c r="A238" s="364"/>
      <c r="B238" s="367"/>
      <c r="C238" s="367"/>
      <c r="D238" s="198" t="s">
        <v>15</v>
      </c>
      <c r="E238" s="206">
        <v>0</v>
      </c>
      <c r="F238" s="206">
        <v>0</v>
      </c>
      <c r="G238" s="206"/>
      <c r="H238" s="206"/>
      <c r="I238" s="206"/>
      <c r="J238" s="206"/>
      <c r="K238" s="197">
        <f t="shared" si="89"/>
        <v>0</v>
      </c>
      <c r="N238" s="185"/>
      <c r="O238" s="185"/>
      <c r="P238" s="185"/>
      <c r="Q238" s="185"/>
      <c r="R238" s="185"/>
      <c r="S238" s="185"/>
    </row>
    <row r="239" spans="1:19" ht="12" thickBot="1" x14ac:dyDescent="0.25">
      <c r="A239" s="365"/>
      <c r="B239" s="368"/>
      <c r="C239" s="368"/>
      <c r="D239" s="199" t="s">
        <v>14</v>
      </c>
      <c r="E239" s="210">
        <v>0</v>
      </c>
      <c r="F239" s="210">
        <v>0</v>
      </c>
      <c r="G239" s="206"/>
      <c r="H239" s="206"/>
      <c r="I239" s="206"/>
      <c r="J239" s="206"/>
      <c r="K239" s="197">
        <f t="shared" si="89"/>
        <v>0</v>
      </c>
      <c r="N239" s="185"/>
      <c r="O239" s="185"/>
      <c r="P239" s="185"/>
      <c r="Q239" s="185"/>
      <c r="R239" s="185"/>
      <c r="S239" s="185"/>
    </row>
    <row r="240" spans="1:19" ht="15" customHeight="1" thickBot="1" x14ac:dyDescent="0.25">
      <c r="A240" s="363" t="s">
        <v>317</v>
      </c>
      <c r="B240" s="366" t="s">
        <v>38</v>
      </c>
      <c r="C240" s="366" t="s">
        <v>47</v>
      </c>
      <c r="D240" s="196" t="s">
        <v>7</v>
      </c>
      <c r="E240" s="209">
        <f t="shared" ref="E240" si="109">SUM(E241:E246)</f>
        <v>831.2</v>
      </c>
      <c r="F240" s="209">
        <f t="shared" ref="F240" si="110">SUM(F241:F246)</f>
        <v>831.2</v>
      </c>
      <c r="G240" s="206"/>
      <c r="H240" s="206"/>
      <c r="I240" s="206"/>
      <c r="J240" s="206"/>
      <c r="K240" s="197">
        <f t="shared" si="89"/>
        <v>1662.4</v>
      </c>
      <c r="N240" s="185"/>
      <c r="O240" s="185"/>
      <c r="P240" s="185"/>
      <c r="Q240" s="185"/>
      <c r="R240" s="185"/>
      <c r="S240" s="185"/>
    </row>
    <row r="241" spans="1:19" ht="12" thickBot="1" x14ac:dyDescent="0.25">
      <c r="A241" s="364"/>
      <c r="B241" s="367"/>
      <c r="C241" s="367"/>
      <c r="D241" s="198" t="s">
        <v>19</v>
      </c>
      <c r="E241" s="206">
        <v>0</v>
      </c>
      <c r="F241" s="206">
        <v>0</v>
      </c>
      <c r="G241" s="206"/>
      <c r="H241" s="206"/>
      <c r="I241" s="206"/>
      <c r="J241" s="206"/>
      <c r="K241" s="197">
        <f t="shared" si="89"/>
        <v>0</v>
      </c>
      <c r="N241" s="185"/>
      <c r="O241" s="185"/>
      <c r="P241" s="185"/>
      <c r="Q241" s="185"/>
      <c r="R241" s="185"/>
      <c r="S241" s="185"/>
    </row>
    <row r="242" spans="1:19" ht="12" thickBot="1" x14ac:dyDescent="0.25">
      <c r="A242" s="364"/>
      <c r="B242" s="367"/>
      <c r="C242" s="367"/>
      <c r="D242" s="198" t="s">
        <v>18</v>
      </c>
      <c r="E242" s="206">
        <v>0</v>
      </c>
      <c r="F242" s="206">
        <v>0</v>
      </c>
      <c r="G242" s="206"/>
      <c r="H242" s="206"/>
      <c r="I242" s="206"/>
      <c r="J242" s="206"/>
      <c r="K242" s="197">
        <f t="shared" si="89"/>
        <v>0</v>
      </c>
      <c r="M242" s="184" t="s">
        <v>121</v>
      </c>
      <c r="N242" s="185"/>
      <c r="O242" s="185"/>
      <c r="P242" s="185"/>
      <c r="Q242" s="185"/>
      <c r="R242" s="185"/>
      <c r="S242" s="185"/>
    </row>
    <row r="243" spans="1:19" ht="12" thickBot="1" x14ac:dyDescent="0.25">
      <c r="A243" s="364"/>
      <c r="B243" s="367"/>
      <c r="C243" s="367"/>
      <c r="D243" s="198" t="s">
        <v>17</v>
      </c>
      <c r="E243" s="206">
        <f>'Приложение 3'!E67</f>
        <v>831.2</v>
      </c>
      <c r="F243" s="206">
        <f>'Приложение 3'!F67</f>
        <v>831.2</v>
      </c>
      <c r="G243" s="206"/>
      <c r="H243" s="206"/>
      <c r="I243" s="206"/>
      <c r="J243" s="206"/>
      <c r="K243" s="197">
        <f t="shared" si="89"/>
        <v>1662.4</v>
      </c>
      <c r="N243" s="185"/>
      <c r="O243" s="185"/>
      <c r="P243" s="185"/>
      <c r="Q243" s="185"/>
      <c r="R243" s="185"/>
      <c r="S243" s="185"/>
    </row>
    <row r="244" spans="1:19" ht="12" thickBot="1" x14ac:dyDescent="0.25">
      <c r="A244" s="364"/>
      <c r="B244" s="367"/>
      <c r="C244" s="367"/>
      <c r="D244" s="198" t="s">
        <v>16</v>
      </c>
      <c r="E244" s="206">
        <v>0</v>
      </c>
      <c r="F244" s="206">
        <v>0</v>
      </c>
      <c r="G244" s="206"/>
      <c r="H244" s="206"/>
      <c r="I244" s="206"/>
      <c r="J244" s="206"/>
      <c r="K244" s="197">
        <f t="shared" si="89"/>
        <v>0</v>
      </c>
      <c r="N244" s="185"/>
      <c r="O244" s="185"/>
      <c r="P244" s="185"/>
      <c r="Q244" s="185"/>
      <c r="R244" s="185"/>
      <c r="S244" s="185"/>
    </row>
    <row r="245" spans="1:19" ht="23.25" thickBot="1" x14ac:dyDescent="0.25">
      <c r="A245" s="364"/>
      <c r="B245" s="367"/>
      <c r="C245" s="367"/>
      <c r="D245" s="198" t="s">
        <v>15</v>
      </c>
      <c r="E245" s="206">
        <v>0</v>
      </c>
      <c r="F245" s="206">
        <v>0</v>
      </c>
      <c r="G245" s="206"/>
      <c r="H245" s="206"/>
      <c r="I245" s="206"/>
      <c r="J245" s="206"/>
      <c r="K245" s="197">
        <f t="shared" si="89"/>
        <v>0</v>
      </c>
      <c r="N245" s="185"/>
      <c r="O245" s="185"/>
      <c r="P245" s="185"/>
      <c r="Q245" s="185"/>
      <c r="R245" s="185"/>
      <c r="S245" s="185"/>
    </row>
    <row r="246" spans="1:19" ht="12" thickBot="1" x14ac:dyDescent="0.25">
      <c r="A246" s="365"/>
      <c r="B246" s="368"/>
      <c r="C246" s="368"/>
      <c r="D246" s="199" t="s">
        <v>14</v>
      </c>
      <c r="E246" s="210">
        <v>0</v>
      </c>
      <c r="F246" s="210">
        <v>0</v>
      </c>
      <c r="G246" s="206"/>
      <c r="H246" s="206"/>
      <c r="I246" s="206"/>
      <c r="J246" s="206"/>
      <c r="K246" s="197">
        <f t="shared" si="89"/>
        <v>0</v>
      </c>
      <c r="N246" s="185"/>
      <c r="O246" s="185"/>
      <c r="P246" s="185"/>
      <c r="Q246" s="185"/>
      <c r="R246" s="185"/>
      <c r="S246" s="185"/>
    </row>
    <row r="247" spans="1:19" ht="15" customHeight="1" thickBot="1" x14ac:dyDescent="0.25">
      <c r="A247" s="363" t="s">
        <v>50</v>
      </c>
      <c r="B247" s="366" t="s">
        <v>38</v>
      </c>
      <c r="C247" s="366" t="s">
        <v>46</v>
      </c>
      <c r="D247" s="196" t="s">
        <v>7</v>
      </c>
      <c r="E247" s="209">
        <f t="shared" ref="E247" si="111">SUM(E248:E253)</f>
        <v>0</v>
      </c>
      <c r="F247" s="209">
        <f t="shared" ref="F247" si="112">SUM(F248:F253)</f>
        <v>0</v>
      </c>
      <c r="G247" s="206"/>
      <c r="H247" s="206"/>
      <c r="I247" s="206"/>
      <c r="J247" s="206"/>
      <c r="K247" s="197">
        <f t="shared" si="89"/>
        <v>0</v>
      </c>
      <c r="N247" s="185"/>
      <c r="O247" s="185"/>
      <c r="P247" s="185"/>
      <c r="Q247" s="185"/>
      <c r="R247" s="185"/>
      <c r="S247" s="185"/>
    </row>
    <row r="248" spans="1:19" ht="12" thickBot="1" x14ac:dyDescent="0.25">
      <c r="A248" s="364"/>
      <c r="B248" s="367"/>
      <c r="C248" s="367"/>
      <c r="D248" s="198" t="s">
        <v>19</v>
      </c>
      <c r="E248" s="206">
        <v>0</v>
      </c>
      <c r="F248" s="206">
        <v>0</v>
      </c>
      <c r="G248" s="206"/>
      <c r="H248" s="206"/>
      <c r="I248" s="206"/>
      <c r="J248" s="206"/>
      <c r="K248" s="197">
        <f t="shared" si="89"/>
        <v>0</v>
      </c>
      <c r="N248" s="185"/>
      <c r="O248" s="185"/>
      <c r="P248" s="185"/>
      <c r="Q248" s="185"/>
      <c r="R248" s="185"/>
      <c r="S248" s="185"/>
    </row>
    <row r="249" spans="1:19" ht="12" thickBot="1" x14ac:dyDescent="0.25">
      <c r="A249" s="364"/>
      <c r="B249" s="367"/>
      <c r="C249" s="367"/>
      <c r="D249" s="198" t="s">
        <v>18</v>
      </c>
      <c r="E249" s="206">
        <v>0</v>
      </c>
      <c r="F249" s="206">
        <v>0</v>
      </c>
      <c r="G249" s="206"/>
      <c r="H249" s="206"/>
      <c r="I249" s="206"/>
      <c r="J249" s="206"/>
      <c r="K249" s="197">
        <f t="shared" si="89"/>
        <v>0</v>
      </c>
      <c r="N249" s="185"/>
      <c r="O249" s="185"/>
      <c r="P249" s="185"/>
      <c r="Q249" s="185"/>
      <c r="R249" s="185"/>
      <c r="S249" s="185"/>
    </row>
    <row r="250" spans="1:19" ht="12" thickBot="1" x14ac:dyDescent="0.25">
      <c r="A250" s="364"/>
      <c r="B250" s="367"/>
      <c r="C250" s="367"/>
      <c r="D250" s="198" t="s">
        <v>17</v>
      </c>
      <c r="E250" s="206">
        <f>'Приложение 3'!E68</f>
        <v>0</v>
      </c>
      <c r="F250" s="206">
        <f>'Приложение 3'!F68</f>
        <v>0</v>
      </c>
      <c r="G250" s="206"/>
      <c r="H250" s="206"/>
      <c r="I250" s="206"/>
      <c r="J250" s="206"/>
      <c r="K250" s="197">
        <f t="shared" si="89"/>
        <v>0</v>
      </c>
      <c r="M250" s="184" t="s">
        <v>100</v>
      </c>
      <c r="N250" s="185"/>
      <c r="O250" s="185"/>
      <c r="P250" s="185"/>
      <c r="Q250" s="185"/>
      <c r="R250" s="185"/>
      <c r="S250" s="185"/>
    </row>
    <row r="251" spans="1:19" ht="12" thickBot="1" x14ac:dyDescent="0.25">
      <c r="A251" s="364"/>
      <c r="B251" s="367"/>
      <c r="C251" s="367"/>
      <c r="D251" s="198" t="s">
        <v>16</v>
      </c>
      <c r="E251" s="206">
        <v>0</v>
      </c>
      <c r="F251" s="206">
        <v>0</v>
      </c>
      <c r="G251" s="206"/>
      <c r="H251" s="206"/>
      <c r="I251" s="206"/>
      <c r="J251" s="206"/>
      <c r="K251" s="197">
        <f t="shared" si="89"/>
        <v>0</v>
      </c>
      <c r="N251" s="185"/>
      <c r="O251" s="185"/>
      <c r="P251" s="185"/>
      <c r="Q251" s="185"/>
      <c r="R251" s="185"/>
      <c r="S251" s="185"/>
    </row>
    <row r="252" spans="1:19" ht="23.25" thickBot="1" x14ac:dyDescent="0.25">
      <c r="A252" s="364"/>
      <c r="B252" s="367"/>
      <c r="C252" s="367"/>
      <c r="D252" s="198" t="s">
        <v>15</v>
      </c>
      <c r="E252" s="206">
        <v>0</v>
      </c>
      <c r="F252" s="206">
        <v>0</v>
      </c>
      <c r="G252" s="206"/>
      <c r="H252" s="206"/>
      <c r="I252" s="206"/>
      <c r="J252" s="206"/>
      <c r="K252" s="197">
        <f t="shared" si="89"/>
        <v>0</v>
      </c>
      <c r="N252" s="185"/>
      <c r="O252" s="185"/>
      <c r="P252" s="185"/>
      <c r="Q252" s="185"/>
      <c r="R252" s="185"/>
      <c r="S252" s="185"/>
    </row>
    <row r="253" spans="1:19" ht="12" thickBot="1" x14ac:dyDescent="0.25">
      <c r="A253" s="365"/>
      <c r="B253" s="368"/>
      <c r="C253" s="368"/>
      <c r="D253" s="199" t="s">
        <v>14</v>
      </c>
      <c r="E253" s="206">
        <v>0</v>
      </c>
      <c r="F253" s="206">
        <v>0</v>
      </c>
      <c r="G253" s="213"/>
      <c r="H253" s="213"/>
      <c r="I253" s="213"/>
      <c r="J253" s="213"/>
      <c r="K253" s="197">
        <f t="shared" si="89"/>
        <v>0</v>
      </c>
      <c r="N253" s="185"/>
      <c r="O253" s="185"/>
      <c r="P253" s="185"/>
      <c r="Q253" s="185"/>
      <c r="R253" s="185"/>
      <c r="S253" s="185"/>
    </row>
    <row r="254" spans="1:19" ht="15" customHeight="1" thickBot="1" x14ac:dyDescent="0.25">
      <c r="A254" s="363" t="s">
        <v>51</v>
      </c>
      <c r="B254" s="366" t="s">
        <v>38</v>
      </c>
      <c r="C254" s="366" t="s">
        <v>48</v>
      </c>
      <c r="D254" s="196" t="s">
        <v>7</v>
      </c>
      <c r="E254" s="209">
        <f t="shared" ref="E254:J254" si="113">SUM(E255:E260)</f>
        <v>64790.252</v>
      </c>
      <c r="F254" s="209">
        <f t="shared" si="113"/>
        <v>61725.252</v>
      </c>
      <c r="G254" s="209">
        <f t="shared" si="113"/>
        <v>0</v>
      </c>
      <c r="H254" s="209">
        <f t="shared" si="113"/>
        <v>0</v>
      </c>
      <c r="I254" s="209">
        <f t="shared" si="113"/>
        <v>0</v>
      </c>
      <c r="J254" s="209">
        <f t="shared" si="113"/>
        <v>0</v>
      </c>
      <c r="K254" s="197">
        <f t="shared" si="89"/>
        <v>126515.504</v>
      </c>
      <c r="N254" s="185"/>
      <c r="O254" s="185"/>
      <c r="P254" s="185"/>
      <c r="Q254" s="185"/>
      <c r="R254" s="185"/>
      <c r="S254" s="185"/>
    </row>
    <row r="255" spans="1:19" ht="12" thickBot="1" x14ac:dyDescent="0.25">
      <c r="A255" s="364"/>
      <c r="B255" s="367"/>
      <c r="C255" s="367"/>
      <c r="D255" s="198" t="s">
        <v>19</v>
      </c>
      <c r="E255" s="208">
        <v>5.2</v>
      </c>
      <c r="F255" s="219">
        <v>25</v>
      </c>
      <c r="G255" s="213"/>
      <c r="H255" s="213"/>
      <c r="I255" s="213"/>
      <c r="J255" s="213"/>
      <c r="K255" s="197">
        <f t="shared" si="89"/>
        <v>30.2</v>
      </c>
      <c r="N255" s="185"/>
      <c r="O255" s="185"/>
      <c r="P255" s="185"/>
      <c r="Q255" s="185"/>
      <c r="R255" s="185"/>
      <c r="S255" s="185"/>
    </row>
    <row r="256" spans="1:19" ht="12" thickBot="1" x14ac:dyDescent="0.25">
      <c r="A256" s="364"/>
      <c r="B256" s="367"/>
      <c r="C256" s="367"/>
      <c r="D256" s="198" t="s">
        <v>18</v>
      </c>
      <c r="E256" s="208">
        <f>2267+123.1+0.1+1104</f>
        <v>3494.2</v>
      </c>
      <c r="F256" s="208">
        <f>2267+123.3+0.1+828</f>
        <v>3218.4</v>
      </c>
      <c r="G256" s="213"/>
      <c r="H256" s="213"/>
      <c r="I256" s="213"/>
      <c r="J256" s="213"/>
      <c r="K256" s="197">
        <f t="shared" si="89"/>
        <v>6712.6</v>
      </c>
      <c r="N256" s="185"/>
      <c r="O256" s="185"/>
      <c r="P256" s="185"/>
      <c r="Q256" s="185"/>
      <c r="R256" s="185"/>
      <c r="S256" s="185"/>
    </row>
    <row r="257" spans="1:19" ht="12" thickBot="1" x14ac:dyDescent="0.25">
      <c r="A257" s="364"/>
      <c r="B257" s="367"/>
      <c r="C257" s="367"/>
      <c r="D257" s="198" t="s">
        <v>17</v>
      </c>
      <c r="E257" s="206">
        <f>'Приложение 3'!E69</f>
        <v>61290.851999999999</v>
      </c>
      <c r="F257" s="206">
        <f>'Приложение 3'!F69</f>
        <v>58481.851999999999</v>
      </c>
      <c r="G257" s="206">
        <f>'Приложение 3'!G69</f>
        <v>0</v>
      </c>
      <c r="H257" s="206">
        <f>'Приложение 3'!H69</f>
        <v>0</v>
      </c>
      <c r="I257" s="206">
        <f>'Приложение 3'!I69</f>
        <v>0</v>
      </c>
      <c r="J257" s="206">
        <f>'Приложение 3'!J69</f>
        <v>0</v>
      </c>
      <c r="K257" s="197">
        <f t="shared" si="89"/>
        <v>119772.704</v>
      </c>
      <c r="N257" s="185"/>
      <c r="O257" s="185"/>
      <c r="P257" s="185"/>
      <c r="Q257" s="185"/>
      <c r="R257" s="185"/>
      <c r="S257" s="185"/>
    </row>
    <row r="258" spans="1:19" ht="12" thickBot="1" x14ac:dyDescent="0.25">
      <c r="A258" s="364"/>
      <c r="B258" s="367"/>
      <c r="C258" s="367"/>
      <c r="D258" s="198" t="s">
        <v>16</v>
      </c>
      <c r="E258" s="208"/>
      <c r="F258" s="219"/>
      <c r="G258" s="213"/>
      <c r="H258" s="213"/>
      <c r="I258" s="213"/>
      <c r="J258" s="213"/>
      <c r="K258" s="197">
        <f t="shared" si="89"/>
        <v>0</v>
      </c>
      <c r="N258" s="185"/>
      <c r="O258" s="185"/>
      <c r="P258" s="185"/>
      <c r="Q258" s="185"/>
      <c r="R258" s="185"/>
      <c r="S258" s="185"/>
    </row>
    <row r="259" spans="1:19" ht="23.25" thickBot="1" x14ac:dyDescent="0.25">
      <c r="A259" s="364"/>
      <c r="B259" s="367"/>
      <c r="C259" s="367"/>
      <c r="D259" s="198" t="s">
        <v>15</v>
      </c>
      <c r="E259" s="206">
        <v>0</v>
      </c>
      <c r="F259" s="206">
        <v>0</v>
      </c>
      <c r="G259" s="213"/>
      <c r="H259" s="213"/>
      <c r="I259" s="213"/>
      <c r="J259" s="213"/>
      <c r="K259" s="197">
        <f t="shared" si="89"/>
        <v>0</v>
      </c>
      <c r="N259" s="185"/>
      <c r="O259" s="185"/>
      <c r="P259" s="185"/>
      <c r="Q259" s="185"/>
      <c r="R259" s="185"/>
      <c r="S259" s="185"/>
    </row>
    <row r="260" spans="1:19" ht="12" thickBot="1" x14ac:dyDescent="0.25">
      <c r="A260" s="365"/>
      <c r="B260" s="368"/>
      <c r="C260" s="368"/>
      <c r="D260" s="199" t="s">
        <v>14</v>
      </c>
      <c r="E260" s="206">
        <v>0</v>
      </c>
      <c r="F260" s="206">
        <v>0</v>
      </c>
      <c r="G260" s="213"/>
      <c r="H260" s="213"/>
      <c r="I260" s="213"/>
      <c r="J260" s="213"/>
      <c r="K260" s="197">
        <f t="shared" si="89"/>
        <v>0</v>
      </c>
      <c r="N260" s="185"/>
      <c r="O260" s="185"/>
      <c r="P260" s="185"/>
      <c r="Q260" s="185"/>
      <c r="R260" s="185"/>
      <c r="S260" s="185"/>
    </row>
    <row r="261" spans="1:19" ht="15" customHeight="1" thickBot="1" x14ac:dyDescent="0.25">
      <c r="A261" s="363" t="s">
        <v>52</v>
      </c>
      <c r="B261" s="366" t="s">
        <v>38</v>
      </c>
      <c r="C261" s="366" t="s">
        <v>521</v>
      </c>
      <c r="D261" s="196" t="s">
        <v>7</v>
      </c>
      <c r="E261" s="209">
        <f t="shared" ref="E261:J261" si="114">SUM(E262:E267)</f>
        <v>102.91</v>
      </c>
      <c r="F261" s="209">
        <f t="shared" si="114"/>
        <v>102.91</v>
      </c>
      <c r="G261" s="209">
        <f t="shared" si="114"/>
        <v>1.03</v>
      </c>
      <c r="H261" s="209">
        <f t="shared" si="114"/>
        <v>1.03</v>
      </c>
      <c r="I261" s="209">
        <f t="shared" si="114"/>
        <v>1.03</v>
      </c>
      <c r="J261" s="209">
        <f t="shared" si="114"/>
        <v>1.03</v>
      </c>
      <c r="K261" s="197">
        <f t="shared" si="89"/>
        <v>209.94</v>
      </c>
      <c r="N261" s="185"/>
      <c r="O261" s="185"/>
      <c r="P261" s="185"/>
      <c r="Q261" s="185"/>
      <c r="R261" s="185"/>
      <c r="S261" s="185"/>
    </row>
    <row r="262" spans="1:19" ht="12" thickBot="1" x14ac:dyDescent="0.25">
      <c r="A262" s="364"/>
      <c r="B262" s="367"/>
      <c r="C262" s="367"/>
      <c r="D262" s="198" t="s">
        <v>19</v>
      </c>
      <c r="E262" s="206">
        <v>0</v>
      </c>
      <c r="F262" s="219"/>
      <c r="G262" s="213"/>
      <c r="H262" s="213"/>
      <c r="I262" s="213"/>
      <c r="J262" s="213"/>
      <c r="K262" s="197">
        <f t="shared" si="89"/>
        <v>0</v>
      </c>
      <c r="N262" s="185"/>
      <c r="O262" s="185"/>
      <c r="P262" s="185"/>
      <c r="Q262" s="185"/>
      <c r="R262" s="185"/>
      <c r="S262" s="185"/>
    </row>
    <row r="263" spans="1:19" ht="12" thickBot="1" x14ac:dyDescent="0.25">
      <c r="A263" s="364"/>
      <c r="B263" s="367"/>
      <c r="C263" s="367"/>
      <c r="D263" s="198" t="s">
        <v>18</v>
      </c>
      <c r="E263" s="206">
        <v>101.88</v>
      </c>
      <c r="F263" s="206">
        <v>101.88</v>
      </c>
      <c r="G263" s="213"/>
      <c r="H263" s="213"/>
      <c r="I263" s="213"/>
      <c r="J263" s="213"/>
      <c r="K263" s="197">
        <f t="shared" si="89"/>
        <v>203.76</v>
      </c>
      <c r="N263" s="185"/>
      <c r="O263" s="185"/>
      <c r="P263" s="185"/>
      <c r="Q263" s="185"/>
      <c r="R263" s="185"/>
      <c r="S263" s="185"/>
    </row>
    <row r="264" spans="1:19" ht="12" thickBot="1" x14ac:dyDescent="0.25">
      <c r="A264" s="364"/>
      <c r="B264" s="367"/>
      <c r="C264" s="367"/>
      <c r="D264" s="198" t="s">
        <v>17</v>
      </c>
      <c r="E264" s="206">
        <f>'Приложение 3'!E70</f>
        <v>1.03</v>
      </c>
      <c r="F264" s="206">
        <f>'Приложение 3'!F70</f>
        <v>1.03</v>
      </c>
      <c r="G264" s="206">
        <f>'Приложение 3'!G70</f>
        <v>1.03</v>
      </c>
      <c r="H264" s="206">
        <f>'Приложение 3'!H70</f>
        <v>1.03</v>
      </c>
      <c r="I264" s="206">
        <f>'Приложение 3'!I70</f>
        <v>1.03</v>
      </c>
      <c r="J264" s="206">
        <f>'Приложение 3'!J70</f>
        <v>1.03</v>
      </c>
      <c r="K264" s="197">
        <f t="shared" si="89"/>
        <v>6.1800000000000006</v>
      </c>
      <c r="L264" s="185"/>
      <c r="M264" s="185"/>
      <c r="N264" s="185"/>
      <c r="O264" s="185"/>
      <c r="P264" s="185"/>
      <c r="Q264" s="185"/>
      <c r="R264" s="185"/>
      <c r="S264" s="185"/>
    </row>
    <row r="265" spans="1:19" ht="12" thickBot="1" x14ac:dyDescent="0.25">
      <c r="A265" s="364"/>
      <c r="B265" s="367"/>
      <c r="C265" s="367"/>
      <c r="D265" s="198" t="s">
        <v>16</v>
      </c>
      <c r="E265" s="206">
        <v>0</v>
      </c>
      <c r="F265" s="219"/>
      <c r="G265" s="213"/>
      <c r="H265" s="213"/>
      <c r="I265" s="213"/>
      <c r="J265" s="213"/>
      <c r="K265" s="197">
        <f t="shared" si="89"/>
        <v>0</v>
      </c>
      <c r="L265" s="185"/>
      <c r="M265" s="185"/>
      <c r="N265" s="185"/>
      <c r="O265" s="185"/>
      <c r="P265" s="185"/>
      <c r="Q265" s="185"/>
      <c r="R265" s="185"/>
      <c r="S265" s="185"/>
    </row>
    <row r="266" spans="1:19" ht="23.25" thickBot="1" x14ac:dyDescent="0.25">
      <c r="A266" s="364"/>
      <c r="B266" s="367"/>
      <c r="C266" s="367"/>
      <c r="D266" s="198" t="s">
        <v>15</v>
      </c>
      <c r="E266" s="206">
        <v>0</v>
      </c>
      <c r="F266" s="206">
        <v>0</v>
      </c>
      <c r="G266" s="213"/>
      <c r="H266" s="213"/>
      <c r="I266" s="213"/>
      <c r="J266" s="213"/>
      <c r="K266" s="197">
        <f t="shared" si="89"/>
        <v>0</v>
      </c>
      <c r="L266" s="185"/>
      <c r="M266" s="185"/>
      <c r="N266" s="185"/>
      <c r="O266" s="185"/>
      <c r="P266" s="185"/>
      <c r="Q266" s="185"/>
      <c r="R266" s="185"/>
      <c r="S266" s="185"/>
    </row>
    <row r="267" spans="1:19" ht="12" thickBot="1" x14ac:dyDescent="0.25">
      <c r="A267" s="365"/>
      <c r="B267" s="368"/>
      <c r="C267" s="368"/>
      <c r="D267" s="199" t="s">
        <v>14</v>
      </c>
      <c r="E267" s="206">
        <v>0</v>
      </c>
      <c r="F267" s="206">
        <v>0</v>
      </c>
      <c r="G267" s="213"/>
      <c r="H267" s="213"/>
      <c r="I267" s="213"/>
      <c r="J267" s="213"/>
      <c r="K267" s="197">
        <f t="shared" si="89"/>
        <v>0</v>
      </c>
      <c r="L267" s="185"/>
      <c r="M267" s="185"/>
      <c r="N267" s="185"/>
      <c r="O267" s="185"/>
      <c r="P267" s="185"/>
      <c r="Q267" s="185"/>
      <c r="R267" s="185"/>
      <c r="S267" s="185"/>
    </row>
    <row r="268" spans="1:19" ht="12" thickBot="1" x14ac:dyDescent="0.25">
      <c r="A268" s="363" t="s">
        <v>53</v>
      </c>
      <c r="B268" s="369" t="s">
        <v>38</v>
      </c>
      <c r="C268" s="369" t="s">
        <v>49</v>
      </c>
      <c r="D268" s="196" t="s">
        <v>7</v>
      </c>
      <c r="E268" s="223">
        <f t="shared" ref="E268:F268" si="115">SUM(E269:E274)</f>
        <v>13431.2</v>
      </c>
      <c r="F268" s="223">
        <f t="shared" si="115"/>
        <v>15558.3</v>
      </c>
      <c r="G268" s="223">
        <f t="shared" ref="G268:J268" si="116">SUM(G269:G274)</f>
        <v>0</v>
      </c>
      <c r="H268" s="223">
        <f t="shared" si="116"/>
        <v>0</v>
      </c>
      <c r="I268" s="223">
        <f t="shared" si="116"/>
        <v>0</v>
      </c>
      <c r="J268" s="223">
        <f t="shared" si="116"/>
        <v>0</v>
      </c>
      <c r="K268" s="197">
        <f t="shared" si="89"/>
        <v>28989.5</v>
      </c>
      <c r="L268" s="185"/>
      <c r="M268" s="185"/>
      <c r="N268" s="185"/>
      <c r="O268" s="185"/>
      <c r="P268" s="185"/>
      <c r="Q268" s="185"/>
      <c r="R268" s="185"/>
      <c r="S268" s="185"/>
    </row>
    <row r="269" spans="1:19" ht="12" thickBot="1" x14ac:dyDescent="0.25">
      <c r="A269" s="364"/>
      <c r="B269" s="370"/>
      <c r="C269" s="370"/>
      <c r="D269" s="198" t="s">
        <v>19</v>
      </c>
      <c r="E269" s="206">
        <v>0</v>
      </c>
      <c r="F269" s="219"/>
      <c r="G269" s="219"/>
      <c r="H269" s="219"/>
      <c r="I269" s="219"/>
      <c r="J269" s="219"/>
      <c r="K269" s="197">
        <f t="shared" si="89"/>
        <v>0</v>
      </c>
      <c r="L269" s="185"/>
      <c r="M269" s="185"/>
      <c r="N269" s="185"/>
      <c r="O269" s="185"/>
      <c r="P269" s="185"/>
      <c r="Q269" s="185"/>
      <c r="R269" s="185"/>
      <c r="S269" s="185"/>
    </row>
    <row r="270" spans="1:19" ht="12" thickBot="1" x14ac:dyDescent="0.25">
      <c r="A270" s="364"/>
      <c r="B270" s="370"/>
      <c r="C270" s="370"/>
      <c r="D270" s="198" t="s">
        <v>18</v>
      </c>
      <c r="E270" s="208">
        <f>8099+17.6+3527.6</f>
        <v>11644.2</v>
      </c>
      <c r="F270" s="208">
        <f>28.2+5644.1+8099</f>
        <v>13771.3</v>
      </c>
      <c r="G270" s="208"/>
      <c r="H270" s="208"/>
      <c r="I270" s="208"/>
      <c r="J270" s="208"/>
      <c r="K270" s="197">
        <f t="shared" si="89"/>
        <v>25415.5</v>
      </c>
      <c r="L270" s="185"/>
      <c r="M270" s="185"/>
      <c r="N270" s="185"/>
      <c r="O270" s="185"/>
      <c r="P270" s="185"/>
      <c r="Q270" s="185"/>
      <c r="R270" s="185"/>
      <c r="S270" s="185"/>
    </row>
    <row r="271" spans="1:19" ht="12" thickBot="1" x14ac:dyDescent="0.25">
      <c r="A271" s="364"/>
      <c r="B271" s="370"/>
      <c r="C271" s="370"/>
      <c r="D271" s="198" t="s">
        <v>17</v>
      </c>
      <c r="E271" s="206">
        <f>'Приложение 3'!E71</f>
        <v>1787</v>
      </c>
      <c r="F271" s="206">
        <f>'Приложение 3'!F71</f>
        <v>1787</v>
      </c>
      <c r="G271" s="206">
        <f>'Приложение 3'!G71</f>
        <v>0</v>
      </c>
      <c r="H271" s="206">
        <f>'Приложение 3'!H71</f>
        <v>0</v>
      </c>
      <c r="I271" s="206">
        <f>'Приложение 3'!I71</f>
        <v>0</v>
      </c>
      <c r="J271" s="206">
        <f>'Приложение 3'!J71</f>
        <v>0</v>
      </c>
      <c r="K271" s="197">
        <f t="shared" si="89"/>
        <v>3574</v>
      </c>
      <c r="L271" s="185"/>
      <c r="M271" s="185"/>
      <c r="N271" s="185"/>
      <c r="O271" s="185"/>
      <c r="P271" s="185"/>
      <c r="Q271" s="185"/>
      <c r="R271" s="185"/>
      <c r="S271" s="185"/>
    </row>
    <row r="272" spans="1:19" ht="12" thickBot="1" x14ac:dyDescent="0.25">
      <c r="A272" s="364"/>
      <c r="B272" s="370"/>
      <c r="C272" s="370"/>
      <c r="D272" s="198" t="s">
        <v>16</v>
      </c>
      <c r="E272" s="206">
        <v>0</v>
      </c>
      <c r="F272" s="206">
        <v>0</v>
      </c>
      <c r="G272" s="206">
        <v>0</v>
      </c>
      <c r="H272" s="206">
        <v>0</v>
      </c>
      <c r="I272" s="206">
        <v>0</v>
      </c>
      <c r="J272" s="206">
        <v>0</v>
      </c>
      <c r="K272" s="197">
        <f t="shared" si="89"/>
        <v>0</v>
      </c>
      <c r="L272" s="185"/>
      <c r="M272" s="185"/>
      <c r="N272" s="185"/>
      <c r="O272" s="185"/>
      <c r="P272" s="185"/>
      <c r="Q272" s="185"/>
      <c r="R272" s="185"/>
      <c r="S272" s="185"/>
    </row>
    <row r="273" spans="1:19" ht="23.25" thickBot="1" x14ac:dyDescent="0.25">
      <c r="A273" s="364"/>
      <c r="B273" s="370"/>
      <c r="C273" s="370"/>
      <c r="D273" s="198" t="s">
        <v>15</v>
      </c>
      <c r="E273" s="206">
        <v>0</v>
      </c>
      <c r="F273" s="206">
        <v>0</v>
      </c>
      <c r="G273" s="206">
        <v>0</v>
      </c>
      <c r="H273" s="206">
        <v>0</v>
      </c>
      <c r="I273" s="206">
        <v>0</v>
      </c>
      <c r="J273" s="206">
        <v>0</v>
      </c>
      <c r="K273" s="197">
        <f t="shared" si="89"/>
        <v>0</v>
      </c>
      <c r="L273" s="185"/>
      <c r="M273" s="185"/>
      <c r="N273" s="185"/>
      <c r="O273" s="185"/>
      <c r="P273" s="185"/>
      <c r="Q273" s="185"/>
      <c r="R273" s="185"/>
      <c r="S273" s="185"/>
    </row>
    <row r="274" spans="1:19" ht="12" thickBot="1" x14ac:dyDescent="0.25">
      <c r="A274" s="365"/>
      <c r="B274" s="371"/>
      <c r="C274" s="371"/>
      <c r="D274" s="199" t="s">
        <v>14</v>
      </c>
      <c r="E274" s="210">
        <v>0</v>
      </c>
      <c r="F274" s="210">
        <v>0</v>
      </c>
      <c r="G274" s="210">
        <v>0</v>
      </c>
      <c r="H274" s="210">
        <v>0</v>
      </c>
      <c r="I274" s="210">
        <v>0</v>
      </c>
      <c r="J274" s="210">
        <v>0</v>
      </c>
      <c r="K274" s="197">
        <f t="shared" si="89"/>
        <v>0</v>
      </c>
      <c r="L274" s="185"/>
      <c r="M274" s="185"/>
      <c r="N274" s="185"/>
      <c r="O274" s="185"/>
      <c r="P274" s="185"/>
      <c r="Q274" s="185"/>
      <c r="R274" s="185"/>
      <c r="S274" s="185"/>
    </row>
    <row r="275" spans="1:19" ht="12" thickBot="1" x14ac:dyDescent="0.25">
      <c r="A275" s="363" t="s">
        <v>54</v>
      </c>
      <c r="B275" s="369" t="s">
        <v>38</v>
      </c>
      <c r="C275" s="369" t="s">
        <v>476</v>
      </c>
      <c r="D275" s="196" t="s">
        <v>7</v>
      </c>
      <c r="E275" s="223">
        <f t="shared" ref="E275:J275" si="117">SUM(E276:E281)</f>
        <v>0</v>
      </c>
      <c r="F275" s="223">
        <f t="shared" si="117"/>
        <v>0</v>
      </c>
      <c r="G275" s="223">
        <f t="shared" si="117"/>
        <v>0</v>
      </c>
      <c r="H275" s="223">
        <f t="shared" si="117"/>
        <v>0</v>
      </c>
      <c r="I275" s="223">
        <f t="shared" si="117"/>
        <v>0</v>
      </c>
      <c r="J275" s="223">
        <f t="shared" si="117"/>
        <v>0</v>
      </c>
      <c r="K275" s="197"/>
      <c r="L275" s="185"/>
      <c r="M275" s="185"/>
      <c r="N275" s="185"/>
      <c r="O275" s="185"/>
      <c r="P275" s="185"/>
      <c r="Q275" s="185"/>
      <c r="R275" s="185"/>
      <c r="S275" s="185"/>
    </row>
    <row r="276" spans="1:19" ht="12" thickBot="1" x14ac:dyDescent="0.25">
      <c r="A276" s="364"/>
      <c r="B276" s="370"/>
      <c r="C276" s="370"/>
      <c r="D276" s="198" t="s">
        <v>19</v>
      </c>
      <c r="E276" s="208"/>
      <c r="F276" s="208"/>
      <c r="G276" s="208"/>
      <c r="H276" s="208"/>
      <c r="I276" s="208"/>
      <c r="J276" s="208"/>
      <c r="K276" s="197"/>
      <c r="L276" s="185"/>
      <c r="M276" s="185"/>
      <c r="N276" s="185"/>
      <c r="O276" s="185"/>
      <c r="P276" s="185"/>
      <c r="Q276" s="185"/>
      <c r="R276" s="185"/>
      <c r="S276" s="185"/>
    </row>
    <row r="277" spans="1:19" ht="12" thickBot="1" x14ac:dyDescent="0.25">
      <c r="A277" s="364"/>
      <c r="B277" s="370"/>
      <c r="C277" s="370"/>
      <c r="D277" s="198" t="s">
        <v>18</v>
      </c>
      <c r="E277" s="208"/>
      <c r="F277" s="208"/>
      <c r="G277" s="208"/>
      <c r="H277" s="208"/>
      <c r="I277" s="208"/>
      <c r="J277" s="208"/>
      <c r="K277" s="197"/>
      <c r="L277" s="185"/>
      <c r="M277" s="185"/>
      <c r="N277" s="185"/>
      <c r="O277" s="185"/>
      <c r="P277" s="185"/>
      <c r="Q277" s="185"/>
      <c r="R277" s="185"/>
      <c r="S277" s="185"/>
    </row>
    <row r="278" spans="1:19" ht="12" thickBot="1" x14ac:dyDescent="0.25">
      <c r="A278" s="364"/>
      <c r="B278" s="370"/>
      <c r="C278" s="370"/>
      <c r="D278" s="198" t="s">
        <v>17</v>
      </c>
      <c r="E278" s="206">
        <f>'Приложение 3'!E78</f>
        <v>0</v>
      </c>
      <c r="F278" s="206">
        <f>'Приложение 3'!F78</f>
        <v>0</v>
      </c>
      <c r="G278" s="206">
        <f>'Приложение 3'!G78</f>
        <v>0</v>
      </c>
      <c r="H278" s="206">
        <f>'Приложение 3'!H78</f>
        <v>0</v>
      </c>
      <c r="I278" s="206">
        <f>'Приложение 3'!I78</f>
        <v>0</v>
      </c>
      <c r="J278" s="206"/>
      <c r="K278" s="197"/>
      <c r="L278" s="185"/>
      <c r="M278" s="185"/>
      <c r="N278" s="185"/>
      <c r="O278" s="185"/>
      <c r="P278" s="185"/>
      <c r="Q278" s="185"/>
      <c r="R278" s="185"/>
      <c r="S278" s="185"/>
    </row>
    <row r="279" spans="1:19" ht="12" thickBot="1" x14ac:dyDescent="0.25">
      <c r="A279" s="364"/>
      <c r="B279" s="370"/>
      <c r="C279" s="370"/>
      <c r="D279" s="198" t="s">
        <v>16</v>
      </c>
      <c r="E279" s="206">
        <v>0</v>
      </c>
      <c r="F279" s="206">
        <v>0</v>
      </c>
      <c r="G279" s="206">
        <v>0</v>
      </c>
      <c r="H279" s="206">
        <v>0</v>
      </c>
      <c r="I279" s="206">
        <v>0</v>
      </c>
      <c r="J279" s="206"/>
      <c r="K279" s="197"/>
      <c r="L279" s="185"/>
      <c r="M279" s="185"/>
      <c r="N279" s="185"/>
      <c r="O279" s="185"/>
      <c r="P279" s="185"/>
      <c r="Q279" s="185"/>
      <c r="R279" s="185"/>
      <c r="S279" s="185"/>
    </row>
    <row r="280" spans="1:19" ht="23.25" thickBot="1" x14ac:dyDescent="0.25">
      <c r="A280" s="364"/>
      <c r="B280" s="370"/>
      <c r="C280" s="370"/>
      <c r="D280" s="198" t="s">
        <v>15</v>
      </c>
      <c r="E280" s="206">
        <v>0</v>
      </c>
      <c r="F280" s="206">
        <v>0</v>
      </c>
      <c r="G280" s="206">
        <v>0</v>
      </c>
      <c r="H280" s="206">
        <v>0</v>
      </c>
      <c r="I280" s="206">
        <v>0</v>
      </c>
      <c r="J280" s="206"/>
      <c r="K280" s="197"/>
      <c r="L280" s="185"/>
      <c r="M280" s="185"/>
      <c r="N280" s="185"/>
      <c r="O280" s="185"/>
      <c r="P280" s="185"/>
      <c r="Q280" s="185"/>
      <c r="R280" s="185"/>
      <c r="S280" s="185"/>
    </row>
    <row r="281" spans="1:19" ht="12" thickBot="1" x14ac:dyDescent="0.25">
      <c r="A281" s="365"/>
      <c r="B281" s="371"/>
      <c r="C281" s="371"/>
      <c r="D281" s="199" t="s">
        <v>14</v>
      </c>
      <c r="E281" s="210">
        <v>0</v>
      </c>
      <c r="F281" s="210">
        <v>0</v>
      </c>
      <c r="G281" s="210">
        <v>0</v>
      </c>
      <c r="H281" s="210">
        <v>0</v>
      </c>
      <c r="I281" s="210">
        <v>0</v>
      </c>
      <c r="J281" s="210"/>
      <c r="K281" s="197"/>
      <c r="L281" s="185"/>
      <c r="M281" s="185"/>
      <c r="N281" s="185"/>
      <c r="O281" s="185"/>
      <c r="P281" s="185"/>
      <c r="Q281" s="185"/>
      <c r="R281" s="185"/>
      <c r="S281" s="185"/>
    </row>
    <row r="282" spans="1:19" ht="12" thickBot="1" x14ac:dyDescent="0.25">
      <c r="A282" s="363" t="s">
        <v>55</v>
      </c>
      <c r="B282" s="369" t="s">
        <v>38</v>
      </c>
      <c r="C282" s="369" t="s">
        <v>708</v>
      </c>
      <c r="D282" s="311" t="s">
        <v>7</v>
      </c>
      <c r="E282" s="223">
        <f t="shared" ref="E282:J282" si="118">SUM(E283:E288)</f>
        <v>200</v>
      </c>
      <c r="F282" s="223">
        <f t="shared" si="118"/>
        <v>200</v>
      </c>
      <c r="G282" s="223">
        <f t="shared" si="118"/>
        <v>200</v>
      </c>
      <c r="H282" s="223">
        <f t="shared" si="118"/>
        <v>200</v>
      </c>
      <c r="I282" s="223">
        <f t="shared" si="118"/>
        <v>200</v>
      </c>
      <c r="J282" s="223">
        <f t="shared" si="118"/>
        <v>200</v>
      </c>
      <c r="K282" s="197">
        <f t="shared" si="89"/>
        <v>1200</v>
      </c>
      <c r="L282" s="185"/>
      <c r="M282" s="185"/>
      <c r="N282" s="185"/>
      <c r="O282" s="185"/>
      <c r="P282" s="185"/>
      <c r="Q282" s="185"/>
      <c r="R282" s="185"/>
      <c r="S282" s="185"/>
    </row>
    <row r="283" spans="1:19" ht="12" thickBot="1" x14ac:dyDescent="0.25">
      <c r="A283" s="364"/>
      <c r="B283" s="370"/>
      <c r="C283" s="370"/>
      <c r="D283" s="312" t="s">
        <v>19</v>
      </c>
      <c r="E283" s="208"/>
      <c r="F283" s="208"/>
      <c r="G283" s="208"/>
      <c r="H283" s="208"/>
      <c r="I283" s="208"/>
      <c r="J283" s="208"/>
      <c r="K283" s="197">
        <f t="shared" ref="K283:K288" si="119">SUM(E283:J283)</f>
        <v>0</v>
      </c>
      <c r="L283" s="185"/>
      <c r="M283" s="185"/>
      <c r="N283" s="185"/>
      <c r="O283" s="185"/>
      <c r="P283" s="185"/>
      <c r="Q283" s="185"/>
      <c r="R283" s="185"/>
      <c r="S283" s="185"/>
    </row>
    <row r="284" spans="1:19" ht="12" thickBot="1" x14ac:dyDescent="0.25">
      <c r="A284" s="364"/>
      <c r="B284" s="370"/>
      <c r="C284" s="370"/>
      <c r="D284" s="312" t="s">
        <v>18</v>
      </c>
      <c r="E284" s="208"/>
      <c r="F284" s="208"/>
      <c r="G284" s="208"/>
      <c r="H284" s="208"/>
      <c r="I284" s="208"/>
      <c r="J284" s="208"/>
      <c r="K284" s="197">
        <f t="shared" si="119"/>
        <v>0</v>
      </c>
      <c r="L284" s="185"/>
      <c r="M284" s="185"/>
      <c r="N284" s="185"/>
      <c r="O284" s="185"/>
      <c r="P284" s="185"/>
      <c r="Q284" s="185"/>
      <c r="R284" s="185"/>
      <c r="S284" s="185"/>
    </row>
    <row r="285" spans="1:19" ht="12" thickBot="1" x14ac:dyDescent="0.25">
      <c r="A285" s="364"/>
      <c r="B285" s="370"/>
      <c r="C285" s="370"/>
      <c r="D285" s="312" t="s">
        <v>17</v>
      </c>
      <c r="E285" s="206">
        <f>'Приложение 3'!E73</f>
        <v>200</v>
      </c>
      <c r="F285" s="206">
        <f>'Приложение 3'!F73</f>
        <v>200</v>
      </c>
      <c r="G285" s="206">
        <f>'Приложение 3'!G73</f>
        <v>200</v>
      </c>
      <c r="H285" s="206">
        <f>'Приложение 3'!H73</f>
        <v>200</v>
      </c>
      <c r="I285" s="206">
        <f>'Приложение 3'!I73</f>
        <v>200</v>
      </c>
      <c r="J285" s="206">
        <f>'Приложение 3'!J73</f>
        <v>200</v>
      </c>
      <c r="K285" s="197">
        <f t="shared" si="119"/>
        <v>1200</v>
      </c>
      <c r="L285" s="185"/>
      <c r="M285" s="185"/>
      <c r="N285" s="185"/>
      <c r="O285" s="185"/>
      <c r="P285" s="185"/>
      <c r="Q285" s="185"/>
      <c r="R285" s="185"/>
      <c r="S285" s="185"/>
    </row>
    <row r="286" spans="1:19" ht="12" thickBot="1" x14ac:dyDescent="0.25">
      <c r="A286" s="364"/>
      <c r="B286" s="370"/>
      <c r="C286" s="370"/>
      <c r="D286" s="312" t="s">
        <v>16</v>
      </c>
      <c r="E286" s="206">
        <v>0</v>
      </c>
      <c r="F286" s="206">
        <v>0</v>
      </c>
      <c r="G286" s="206">
        <v>0</v>
      </c>
      <c r="H286" s="206">
        <v>0</v>
      </c>
      <c r="I286" s="206">
        <v>0</v>
      </c>
      <c r="J286" s="206">
        <v>0</v>
      </c>
      <c r="K286" s="197">
        <f t="shared" si="119"/>
        <v>0</v>
      </c>
      <c r="L286" s="185"/>
      <c r="M286" s="185"/>
      <c r="N286" s="185"/>
      <c r="O286" s="185"/>
      <c r="P286" s="185"/>
      <c r="Q286" s="185"/>
      <c r="R286" s="185"/>
      <c r="S286" s="185"/>
    </row>
    <row r="287" spans="1:19" ht="23.25" thickBot="1" x14ac:dyDescent="0.25">
      <c r="A287" s="364"/>
      <c r="B287" s="370"/>
      <c r="C287" s="370"/>
      <c r="D287" s="312" t="s">
        <v>15</v>
      </c>
      <c r="E287" s="206">
        <v>0</v>
      </c>
      <c r="F287" s="206">
        <v>0</v>
      </c>
      <c r="G287" s="206">
        <v>0</v>
      </c>
      <c r="H287" s="206">
        <v>0</v>
      </c>
      <c r="I287" s="206">
        <v>0</v>
      </c>
      <c r="J287" s="206">
        <v>0</v>
      </c>
      <c r="K287" s="197">
        <f t="shared" si="119"/>
        <v>0</v>
      </c>
      <c r="L287" s="185"/>
      <c r="M287" s="185"/>
      <c r="N287" s="185"/>
      <c r="O287" s="185"/>
      <c r="P287" s="185"/>
      <c r="Q287" s="185"/>
      <c r="R287" s="185"/>
      <c r="S287" s="185"/>
    </row>
    <row r="288" spans="1:19" ht="12" thickBot="1" x14ac:dyDescent="0.25">
      <c r="A288" s="365"/>
      <c r="B288" s="371"/>
      <c r="C288" s="371"/>
      <c r="D288" s="313" t="s">
        <v>14</v>
      </c>
      <c r="E288" s="210">
        <v>0</v>
      </c>
      <c r="F288" s="210">
        <v>0</v>
      </c>
      <c r="G288" s="210">
        <v>0</v>
      </c>
      <c r="H288" s="210">
        <v>0</v>
      </c>
      <c r="I288" s="210">
        <v>0</v>
      </c>
      <c r="J288" s="210">
        <v>0</v>
      </c>
      <c r="K288" s="197">
        <f t="shared" si="119"/>
        <v>0</v>
      </c>
      <c r="L288" s="185"/>
      <c r="M288" s="185"/>
      <c r="N288" s="185"/>
      <c r="O288" s="185"/>
      <c r="P288" s="185"/>
      <c r="Q288" s="185"/>
      <c r="R288" s="185"/>
      <c r="S288" s="185"/>
    </row>
    <row r="290" spans="1:19" x14ac:dyDescent="0.2">
      <c r="L290" s="185"/>
      <c r="M290" s="185"/>
      <c r="N290" s="185"/>
      <c r="O290" s="185"/>
      <c r="P290" s="185"/>
      <c r="Q290" s="185"/>
      <c r="R290" s="185"/>
      <c r="S290" s="185"/>
    </row>
    <row r="291" spans="1:19" x14ac:dyDescent="0.2">
      <c r="L291" s="185"/>
      <c r="M291" s="185"/>
      <c r="N291" s="185"/>
      <c r="O291" s="185"/>
      <c r="P291" s="185"/>
      <c r="Q291" s="185"/>
      <c r="R291" s="185"/>
      <c r="S291" s="185"/>
    </row>
    <row r="292" spans="1:19" x14ac:dyDescent="0.2">
      <c r="A292" s="185"/>
      <c r="L292" s="185"/>
      <c r="M292" s="185"/>
      <c r="N292" s="185"/>
      <c r="O292" s="185"/>
      <c r="P292" s="185"/>
      <c r="Q292" s="185"/>
      <c r="R292" s="185"/>
      <c r="S292" s="185"/>
    </row>
    <row r="293" spans="1:19" x14ac:dyDescent="0.2">
      <c r="A293" s="185"/>
      <c r="L293" s="185"/>
      <c r="M293" s="185"/>
      <c r="N293" s="185"/>
      <c r="O293" s="185"/>
      <c r="P293" s="185"/>
      <c r="Q293" s="185"/>
      <c r="R293" s="185"/>
      <c r="S293" s="185"/>
    </row>
    <row r="294" spans="1:19" x14ac:dyDescent="0.2">
      <c r="A294" s="185"/>
      <c r="L294" s="185"/>
      <c r="M294" s="185"/>
      <c r="N294" s="185"/>
      <c r="O294" s="185"/>
      <c r="P294" s="185"/>
      <c r="Q294" s="185"/>
      <c r="R294" s="185"/>
      <c r="S294" s="185"/>
    </row>
    <row r="295" spans="1:19" x14ac:dyDescent="0.2">
      <c r="A295" s="185"/>
      <c r="L295" s="185"/>
      <c r="M295" s="185"/>
      <c r="N295" s="185"/>
      <c r="O295" s="185"/>
      <c r="P295" s="185"/>
      <c r="Q295" s="185"/>
      <c r="R295" s="185"/>
      <c r="S295" s="185"/>
    </row>
    <row r="296" spans="1:19" x14ac:dyDescent="0.2">
      <c r="A296" s="185"/>
      <c r="L296" s="185"/>
      <c r="M296" s="185"/>
      <c r="N296" s="185"/>
      <c r="O296" s="185"/>
      <c r="P296" s="185"/>
      <c r="Q296" s="185"/>
      <c r="R296" s="185"/>
      <c r="S296" s="185"/>
    </row>
    <row r="299" spans="1:19" x14ac:dyDescent="0.2">
      <c r="A299" s="185"/>
      <c r="L299" s="185"/>
      <c r="M299" s="185"/>
      <c r="N299" s="185"/>
      <c r="O299" s="185"/>
      <c r="P299" s="185"/>
      <c r="Q299" s="185"/>
      <c r="R299" s="185"/>
      <c r="S299" s="185"/>
    </row>
  </sheetData>
  <autoFilter ref="A8:M274"/>
  <mergeCells count="130">
    <mergeCell ref="A23:A29"/>
    <mergeCell ref="B23:B29"/>
    <mergeCell ref="C23:C29"/>
    <mergeCell ref="A282:A288"/>
    <mergeCell ref="B282:B288"/>
    <mergeCell ref="C282:C288"/>
    <mergeCell ref="A205:A211"/>
    <mergeCell ref="B205:B211"/>
    <mergeCell ref="C205:C211"/>
    <mergeCell ref="A156:A162"/>
    <mergeCell ref="B156:B162"/>
    <mergeCell ref="C156:C162"/>
    <mergeCell ref="A163:A169"/>
    <mergeCell ref="B163:B169"/>
    <mergeCell ref="C163:C169"/>
    <mergeCell ref="A170:A176"/>
    <mergeCell ref="B170:B176"/>
    <mergeCell ref="C170:C176"/>
    <mergeCell ref="A191:A197"/>
    <mergeCell ref="B191:B197"/>
    <mergeCell ref="C191:C197"/>
    <mergeCell ref="A198:A204"/>
    <mergeCell ref="B198:B204"/>
    <mergeCell ref="C198:C204"/>
    <mergeCell ref="A184:A190"/>
    <mergeCell ref="B184:B190"/>
    <mergeCell ref="C184:C190"/>
    <mergeCell ref="A30:A36"/>
    <mergeCell ref="B30:B36"/>
    <mergeCell ref="C30:C36"/>
    <mergeCell ref="A37:A43"/>
    <mergeCell ref="B37:B43"/>
    <mergeCell ref="C37:C43"/>
    <mergeCell ref="A65:A71"/>
    <mergeCell ref="B65:B71"/>
    <mergeCell ref="C65:C71"/>
    <mergeCell ref="A44:A50"/>
    <mergeCell ref="B44:B50"/>
    <mergeCell ref="C44:C50"/>
    <mergeCell ref="A72:A78"/>
    <mergeCell ref="B72:B78"/>
    <mergeCell ref="C72:C78"/>
    <mergeCell ref="A51:A57"/>
    <mergeCell ref="B51:B57"/>
    <mergeCell ref="C51:C57"/>
    <mergeCell ref="A58:A64"/>
    <mergeCell ref="B58:B64"/>
    <mergeCell ref="C58:C64"/>
    <mergeCell ref="A9:A15"/>
    <mergeCell ref="B9:B15"/>
    <mergeCell ref="C9:C15"/>
    <mergeCell ref="A16:A22"/>
    <mergeCell ref="B16:B22"/>
    <mergeCell ref="C16:C22"/>
    <mergeCell ref="E1:K1"/>
    <mergeCell ref="A4:K4"/>
    <mergeCell ref="A5:K5"/>
    <mergeCell ref="A7:A8"/>
    <mergeCell ref="B7:B8"/>
    <mergeCell ref="C7:C8"/>
    <mergeCell ref="D7:D8"/>
    <mergeCell ref="E7:K7"/>
    <mergeCell ref="E3:K3"/>
    <mergeCell ref="I2:O2"/>
    <mergeCell ref="A93:A99"/>
    <mergeCell ref="B93:B99"/>
    <mergeCell ref="C93:C99"/>
    <mergeCell ref="A100:A106"/>
    <mergeCell ref="B100:B106"/>
    <mergeCell ref="C100:C106"/>
    <mergeCell ref="A79:A85"/>
    <mergeCell ref="B79:B85"/>
    <mergeCell ref="C79:C85"/>
    <mergeCell ref="A86:A92"/>
    <mergeCell ref="B86:B92"/>
    <mergeCell ref="C86:C92"/>
    <mergeCell ref="A128:A134"/>
    <mergeCell ref="B128:B134"/>
    <mergeCell ref="C128:C134"/>
    <mergeCell ref="A135:A141"/>
    <mergeCell ref="B135:B141"/>
    <mergeCell ref="C135:C141"/>
    <mergeCell ref="A142:A148"/>
    <mergeCell ref="B142:B148"/>
    <mergeCell ref="C142:C148"/>
    <mergeCell ref="A107:A113"/>
    <mergeCell ref="B107:B113"/>
    <mergeCell ref="C107:C113"/>
    <mergeCell ref="A114:A120"/>
    <mergeCell ref="B114:B120"/>
    <mergeCell ref="C114:C120"/>
    <mergeCell ref="A121:A127"/>
    <mergeCell ref="B121:B127"/>
    <mergeCell ref="C121:C127"/>
    <mergeCell ref="A149:A155"/>
    <mergeCell ref="B149:B155"/>
    <mergeCell ref="C149:C155"/>
    <mergeCell ref="A254:A260"/>
    <mergeCell ref="B254:B260"/>
    <mergeCell ref="C254:C260"/>
    <mergeCell ref="A275:A281"/>
    <mergeCell ref="B275:B281"/>
    <mergeCell ref="C275:C281"/>
    <mergeCell ref="A261:A267"/>
    <mergeCell ref="B261:B267"/>
    <mergeCell ref="C261:C267"/>
    <mergeCell ref="A268:A274"/>
    <mergeCell ref="B268:B274"/>
    <mergeCell ref="C268:C274"/>
    <mergeCell ref="A177:A183"/>
    <mergeCell ref="B177:B183"/>
    <mergeCell ref="C177:C183"/>
    <mergeCell ref="A212:A218"/>
    <mergeCell ref="B212:B218"/>
    <mergeCell ref="C212:C218"/>
    <mergeCell ref="A247:A253"/>
    <mergeCell ref="B247:B253"/>
    <mergeCell ref="C247:C253"/>
    <mergeCell ref="A240:A246"/>
    <mergeCell ref="B240:B246"/>
    <mergeCell ref="C240:C246"/>
    <mergeCell ref="A233:A239"/>
    <mergeCell ref="B233:B239"/>
    <mergeCell ref="C233:C239"/>
    <mergeCell ref="A219:A225"/>
    <mergeCell ref="B219:B225"/>
    <mergeCell ref="C219:C225"/>
    <mergeCell ref="A226:A232"/>
    <mergeCell ref="B226:B232"/>
    <mergeCell ref="C226:C232"/>
  </mergeCells>
  <pageMargins left="0.23622047244094491" right="0.23622047244094491" top="0.35433070866141736" bottom="0.35433070866141736" header="0.31496062992125984" footer="0.31496062992125984"/>
  <pageSetup paperSize="9" scale="59" fitToHeight="4" orientation="portrait" blackAndWhite="1" r:id="rId1"/>
  <rowBreaks count="1" manualBreakCount="1">
    <brk id="106" max="1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8:J10"/>
  <sheetViews>
    <sheetView workbookViewId="0">
      <selection activeCell="H10" sqref="H10"/>
    </sheetView>
  </sheetViews>
  <sheetFormatPr defaultRowHeight="15" x14ac:dyDescent="0.25"/>
  <sheetData>
    <row r="8" spans="3:10" x14ac:dyDescent="0.25">
      <c r="C8" s="262">
        <v>3885</v>
      </c>
      <c r="D8" s="263">
        <v>3758</v>
      </c>
      <c r="E8" s="264">
        <v>3653</v>
      </c>
      <c r="F8" s="263">
        <v>3715</v>
      </c>
      <c r="G8" s="264">
        <v>3604</v>
      </c>
      <c r="H8" s="263">
        <v>3671</v>
      </c>
      <c r="I8" s="264">
        <v>3561</v>
      </c>
      <c r="J8" s="263">
        <v>3633</v>
      </c>
    </row>
    <row r="9" spans="3:10" x14ac:dyDescent="0.25">
      <c r="C9" s="259">
        <v>1033</v>
      </c>
      <c r="D9" s="260">
        <v>1296</v>
      </c>
      <c r="E9" s="261">
        <v>1227</v>
      </c>
      <c r="F9" s="260">
        <v>1274</v>
      </c>
      <c r="G9" s="261">
        <v>1199</v>
      </c>
      <c r="H9" s="260">
        <v>1247</v>
      </c>
      <c r="I9" s="261">
        <v>1171</v>
      </c>
      <c r="J9" s="260">
        <v>1220</v>
      </c>
    </row>
    <row r="10" spans="3:10" x14ac:dyDescent="0.25">
      <c r="C10">
        <f>C9/C8*100</f>
        <v>26.589446589446592</v>
      </c>
      <c r="D10">
        <f t="shared" ref="D10:J10" si="0">D9/D8*100</f>
        <v>34.486428951569984</v>
      </c>
      <c r="E10">
        <f t="shared" si="0"/>
        <v>33.588831097727898</v>
      </c>
      <c r="F10">
        <f t="shared" si="0"/>
        <v>34.293405114401075</v>
      </c>
      <c r="G10">
        <f t="shared" si="0"/>
        <v>33.268590455049946</v>
      </c>
      <c r="H10">
        <f t="shared" si="0"/>
        <v>33.968945791337511</v>
      </c>
      <c r="I10">
        <f t="shared" si="0"/>
        <v>32.884021342319578</v>
      </c>
      <c r="J10">
        <f t="shared" si="0"/>
        <v>33.58106248279659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8</vt:i4>
      </vt:variant>
    </vt:vector>
  </HeadingPairs>
  <TitlesOfParts>
    <vt:vector size="17" baseType="lpstr">
      <vt:lpstr>Приложение 1</vt:lpstr>
      <vt:lpstr>Приложение 2</vt:lpstr>
      <vt:lpstr>Приложение 1  (2)</vt:lpstr>
      <vt:lpstr>Приложение2</vt:lpstr>
      <vt:lpstr>Приложение 1 </vt:lpstr>
      <vt:lpstr>Приложение 3</vt:lpstr>
      <vt:lpstr>Приложение 4</vt:lpstr>
      <vt:lpstr>Лист1</vt:lpstr>
      <vt:lpstr>Лист2</vt:lpstr>
      <vt:lpstr>'Приложение 1'!Заголовки_для_печати</vt:lpstr>
      <vt:lpstr>'Приложение 1 '!Заголовки_для_печати</vt:lpstr>
      <vt:lpstr>'Приложение 1  (2)'!Заголовки_для_печати</vt:lpstr>
      <vt:lpstr>'Приложение 2'!Заголовки_для_печати</vt:lpstr>
      <vt:lpstr>'Приложение 3'!Заголовки_для_печати</vt:lpstr>
      <vt:lpstr>'Приложение 4'!Заголовки_для_печати</vt:lpstr>
      <vt:lpstr>'Приложение 3'!Область_печати</vt:lpstr>
      <vt:lpstr>'Приложение 4'!Область_печати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Voronchihina</cp:lastModifiedBy>
  <cp:lastPrinted>2024-09-27T06:11:54Z</cp:lastPrinted>
  <dcterms:created xsi:type="dcterms:W3CDTF">2013-09-21T13:32:11Z</dcterms:created>
  <dcterms:modified xsi:type="dcterms:W3CDTF">2025-01-28T06:07:45Z</dcterms:modified>
</cp:coreProperties>
</file>